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ed1e44cd2d1d37e2/Don Bosco/"/>
    </mc:Choice>
  </mc:AlternateContent>
  <xr:revisionPtr revIDLastSave="1" documentId="8_{649C7FF4-5AA6-4A1D-9090-E7140A475CC4}" xr6:coauthVersionLast="45" xr6:coauthVersionMax="45" xr10:uidLastSave="{82B910E9-C4D6-4F0F-B87D-E61B53D91A2B}"/>
  <bookViews>
    <workbookView xWindow="-120" yWindow="-120" windowWidth="29040" windowHeight="15840" activeTab="1" xr2:uid="{00000000-000D-0000-FFFF-FFFF00000000}"/>
  </bookViews>
  <sheets>
    <sheet name="totaal balans" sheetId="1" r:id="rId1"/>
    <sheet name="totaal W&amp;V" sheetId="5" r:id="rId2"/>
    <sheet name="SAMENbalans" sheetId="2" r:id="rId3"/>
    <sheet name="Straatvisbalans" sheetId="3" r:id="rId4"/>
    <sheet name="DBAbalans" sheetId="4" r:id="rId5"/>
    <sheet name="samenWV" sheetId="6" r:id="rId6"/>
    <sheet name="StraatvisWV" sheetId="8" r:id="rId7"/>
    <sheet name="dbaWV" sheetId="9" r:id="rId8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4" hidden="1">"03/14/2016 11:46:43"</definedName>
    <definedName name="IQ_NAMES_REVISION_DATE_" localSheetId="7" hidden="1">"03/14/2016 11:46:43"</definedName>
    <definedName name="IQ_NAMES_REVISION_DATE_" localSheetId="2" hidden="1">"03/14/2016 11:46:43"</definedName>
    <definedName name="IQ_NAMES_REVISION_DATE_" localSheetId="5" hidden="1">"03/14/2016 11:46:43"</definedName>
    <definedName name="IQ_NAMES_REVISION_DATE_" localSheetId="3" hidden="1">"03/14/2016 11:46:43"</definedName>
    <definedName name="IQ_NAMES_REVISION_DATE_" localSheetId="6" hidden="1">"03/14/2016 11:46:43"</definedName>
    <definedName name="IQ_NAMES_REVISION_DATE_" localSheetId="1" hidden="1">"03/14/2016 11:46:43"</definedName>
    <definedName name="IQ_NAMES_REVISION_DATE_" hidden="1">"05/17/2018 12:53:35"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M15" i="4"/>
  <c r="G20" i="4"/>
  <c r="F24" i="1"/>
  <c r="G24" i="2"/>
  <c r="H24" i="2"/>
  <c r="G26" i="2"/>
  <c r="E18" i="1"/>
  <c r="F18" i="1"/>
  <c r="H26" i="2"/>
  <c r="E19" i="1"/>
  <c r="M23" i="4"/>
  <c r="N23" i="4"/>
  <c r="I25" i="9"/>
  <c r="I27" i="9" s="1"/>
  <c r="I31" i="9" s="1"/>
  <c r="I20" i="9"/>
  <c r="I18" i="9"/>
  <c r="I11" i="9"/>
  <c r="E17" i="8"/>
  <c r="E14" i="8"/>
  <c r="N23" i="3"/>
  <c r="I25" i="8"/>
  <c r="H17" i="8"/>
  <c r="H14" i="8"/>
  <c r="I18" i="8" s="1"/>
  <c r="I20" i="8" s="1"/>
  <c r="I11" i="8"/>
  <c r="H9" i="8"/>
  <c r="M15" i="3"/>
  <c r="N15" i="3"/>
  <c r="N25" i="3" s="1"/>
  <c r="H50" i="3"/>
  <c r="H20" i="3"/>
  <c r="H23" i="3" s="1"/>
  <c r="H25" i="3" s="1"/>
  <c r="H13" i="3"/>
  <c r="N24" i="2"/>
  <c r="M15" i="2"/>
  <c r="E17" i="6"/>
  <c r="I25" i="6"/>
  <c r="I18" i="6"/>
  <c r="I11" i="6"/>
  <c r="I20" i="6" s="1"/>
  <c r="N15" i="2"/>
  <c r="N26" i="2" s="1"/>
  <c r="N8" i="2"/>
  <c r="H13" i="2"/>
  <c r="I27" i="8" l="1"/>
  <c r="I31" i="8" s="1"/>
  <c r="I27" i="6"/>
  <c r="I31" i="6" s="1"/>
  <c r="H20" i="4" l="1"/>
  <c r="H23" i="4" s="1"/>
  <c r="H25" i="4" s="1"/>
  <c r="H13" i="4"/>
  <c r="N15" i="4"/>
  <c r="N25" i="4" s="1"/>
  <c r="N8" i="4"/>
  <c r="H28" i="4" l="1"/>
  <c r="G50" i="3"/>
  <c r="L9" i="1" l="1"/>
  <c r="H23" i="5"/>
  <c r="H24" i="5"/>
  <c r="E23" i="5"/>
  <c r="E24" i="5"/>
  <c r="H22" i="5"/>
  <c r="E22" i="5"/>
  <c r="H17" i="5"/>
  <c r="H16" i="5"/>
  <c r="H13" i="5"/>
  <c r="E15" i="5"/>
  <c r="E16" i="5"/>
  <c r="E17" i="5"/>
  <c r="E13" i="5"/>
  <c r="H10" i="5"/>
  <c r="E10" i="5"/>
  <c r="E9" i="5"/>
  <c r="F25" i="9"/>
  <c r="F18" i="9"/>
  <c r="F11" i="9"/>
  <c r="H14" i="5"/>
  <c r="F18" i="8"/>
  <c r="H9" i="5"/>
  <c r="F11" i="8"/>
  <c r="F25" i="8"/>
  <c r="H15" i="5"/>
  <c r="F25" i="6"/>
  <c r="F11" i="6"/>
  <c r="F18" i="6"/>
  <c r="F19" i="1"/>
  <c r="L14" i="1"/>
  <c r="K14" i="1"/>
  <c r="F20" i="1"/>
  <c r="E20" i="1"/>
  <c r="E12" i="1"/>
  <c r="F12" i="1"/>
  <c r="F11" i="1"/>
  <c r="E11" i="1"/>
  <c r="F14" i="1"/>
  <c r="G13" i="2"/>
  <c r="L16" i="1"/>
  <c r="M25" i="4"/>
  <c r="G23" i="3"/>
  <c r="G13" i="3"/>
  <c r="G23" i="4"/>
  <c r="G13" i="4"/>
  <c r="G25" i="4" l="1"/>
  <c r="G28" i="4" s="1"/>
  <c r="E22" i="1"/>
  <c r="E24" i="1" s="1"/>
  <c r="E14" i="1"/>
  <c r="F20" i="6"/>
  <c r="F27" i="6" s="1"/>
  <c r="F31" i="6" s="1"/>
  <c r="M24" i="2" s="1"/>
  <c r="M26" i="2" s="1"/>
  <c r="F25" i="5"/>
  <c r="F11" i="5"/>
  <c r="E14" i="5"/>
  <c r="F18" i="5" s="1"/>
  <c r="K16" i="1"/>
  <c r="F20" i="9"/>
  <c r="I25" i="5"/>
  <c r="I11" i="5"/>
  <c r="I18" i="5"/>
  <c r="L24" i="1"/>
  <c r="F27" i="9"/>
  <c r="F31" i="9" s="1"/>
  <c r="F20" i="8"/>
  <c r="F27" i="8" s="1"/>
  <c r="M23" i="3" s="1"/>
  <c r="M25" i="3" s="1"/>
  <c r="F22" i="1"/>
  <c r="G25" i="3"/>
  <c r="F31" i="8" l="1"/>
  <c r="I20" i="5"/>
  <c r="I27" i="5" s="1"/>
  <c r="I31" i="5" s="1"/>
  <c r="F20" i="5"/>
  <c r="F27" i="5" s="1"/>
  <c r="F31" i="5" s="1"/>
  <c r="F26" i="1"/>
  <c r="K9" i="1" l="1"/>
  <c r="K24" i="1" s="1"/>
  <c r="E26" i="1" s="1"/>
</calcChain>
</file>

<file path=xl/sharedStrings.xml><?xml version="1.0" encoding="utf-8"?>
<sst xmlns="http://schemas.openxmlformats.org/spreadsheetml/2006/main" count="150" uniqueCount="40">
  <si>
    <t>Vaste Activa</t>
  </si>
  <si>
    <t>Vlottende Activa</t>
  </si>
  <si>
    <t>Immateriële Vaste Activa</t>
  </si>
  <si>
    <t>Materiële Vaste Activa</t>
  </si>
  <si>
    <t>Vorderingen</t>
  </si>
  <si>
    <t>Liquide Middelen</t>
  </si>
  <si>
    <t>Totaal Activa</t>
  </si>
  <si>
    <t>Activa</t>
  </si>
  <si>
    <t>Passiva</t>
  </si>
  <si>
    <t>Eigen Vermogen</t>
  </si>
  <si>
    <t>Langlopende Schulden</t>
  </si>
  <si>
    <t>Kortlopende Schulden</t>
  </si>
  <si>
    <t>Totaal Vaste Activa</t>
  </si>
  <si>
    <t>Totaal Vlottende Activa</t>
  </si>
  <si>
    <t>Onverwerkt resultaat</t>
  </si>
  <si>
    <t>RC1</t>
  </si>
  <si>
    <t>RC2</t>
  </si>
  <si>
    <t>Winst en Verlies</t>
  </si>
  <si>
    <t>Subsidies</t>
  </si>
  <si>
    <t>Overige inkomsten</t>
  </si>
  <si>
    <t>Totaal Inkomsten</t>
  </si>
  <si>
    <t>Inkoopwaarde omzet</t>
  </si>
  <si>
    <t>Lasten personeel</t>
  </si>
  <si>
    <t>Lasten huisvesting</t>
  </si>
  <si>
    <t>Lasten overhead</t>
  </si>
  <si>
    <t>Projectuitgaven &amp; activiteiten</t>
  </si>
  <si>
    <t>Operationele winst/verlies</t>
  </si>
  <si>
    <t>Afschrijvingen</t>
  </si>
  <si>
    <t>Rentelasten</t>
  </si>
  <si>
    <t>Rentebaten</t>
  </si>
  <si>
    <t>Totale Kosten na bedrijfsvoering</t>
  </si>
  <si>
    <t>Totaal Kosten voor bedrijfsvoering</t>
  </si>
  <si>
    <t>Nettowinst</t>
  </si>
  <si>
    <t>Buitengewone lasten</t>
  </si>
  <si>
    <t>Toevoeging aan / (ontrekking van) reserve</t>
  </si>
  <si>
    <t>Check</t>
  </si>
  <si>
    <t>YE 31-Dec</t>
  </si>
  <si>
    <t>Vooruit betaalde kosten</t>
  </si>
  <si>
    <t>Unconsolidated Balance Sheet Don Bosco Amsterdam - 2019</t>
  </si>
  <si>
    <t>Unconsolidated P&amp;L statement Don Bosco Amsterdam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</si>
</sst>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#,##0.0%;\(#,##0.0%\);\-\%"/>
  </numFmts>
  <fonts count="10">
    <font>
      <sz val="10"/>
      <color theme="1"/>
      <name val="ING Me"/>
      <family val="2"/>
    </font>
    <font>
      <sz val="8"/>
      <name val="ING Me"/>
    </font>
    <font>
      <sz val="9"/>
      <name val="ING Me"/>
    </font>
    <font>
      <b/>
      <sz val="9"/>
      <name val="ING Me"/>
    </font>
    <font>
      <b/>
      <sz val="9"/>
      <color rgb="FFFF0000"/>
      <name val="ING Me"/>
    </font>
    <font>
      <b/>
      <sz val="11"/>
      <color theme="1"/>
      <name val="ING Me"/>
    </font>
    <font>
      <i/>
      <sz val="9"/>
      <color theme="1"/>
      <name val="ING Me"/>
    </font>
    <font>
      <i/>
      <sz val="8"/>
      <color theme="1"/>
      <name val="ING Me"/>
    </font>
    <font>
      <i/>
      <sz val="8"/>
      <name val="ING Me"/>
    </font>
    <font>
      <i/>
      <sz val="8"/>
      <color theme="5"/>
      <name val="ING M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2" borderId="0" xfId="1" applyFont="1" applyFill="1"/>
    <xf numFmtId="0" fontId="3" fillId="3" borderId="0" xfId="1" applyFont="1" applyFill="1"/>
    <xf numFmtId="164" fontId="3" fillId="0" borderId="0" xfId="1" applyNumberFormat="1" applyFont="1"/>
    <xf numFmtId="164" fontId="2" fillId="0" borderId="0" xfId="1" applyNumberFormat="1" applyFont="1"/>
    <xf numFmtId="164" fontId="3" fillId="2" borderId="0" xfId="1" applyNumberFormat="1" applyFont="1" applyFill="1"/>
    <xf numFmtId="164" fontId="3" fillId="3" borderId="0" xfId="1" applyNumberFormat="1" applyFont="1" applyFill="1"/>
    <xf numFmtId="0" fontId="3" fillId="0" borderId="1" xfId="1" applyFont="1" applyBorder="1"/>
    <xf numFmtId="0" fontId="3" fillId="0" borderId="3" xfId="1" applyFont="1" applyBorder="1"/>
    <xf numFmtId="0" fontId="2" fillId="0" borderId="2" xfId="1" applyFont="1" applyBorder="1"/>
    <xf numFmtId="0" fontId="3" fillId="2" borderId="2" xfId="1" applyFont="1" applyFill="1" applyBorder="1"/>
    <xf numFmtId="0" fontId="3" fillId="3" borderId="2" xfId="1" applyFont="1" applyFill="1" applyBorder="1"/>
    <xf numFmtId="164" fontId="4" fillId="3" borderId="0" xfId="1" applyNumberFormat="1" applyFont="1" applyFill="1"/>
    <xf numFmtId="164" fontId="3" fillId="0" borderId="4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1" applyFont="1"/>
    <xf numFmtId="165" fontId="9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ING">
  <a:themeElements>
    <a:clrScheme name="ING">
      <a:dk1>
        <a:sysClr val="windowText" lastClr="000000"/>
      </a:dk1>
      <a:lt1>
        <a:sysClr val="window" lastClr="FFFFFF"/>
      </a:lt1>
      <a:dk2>
        <a:srgbClr val="FF6200"/>
      </a:dk2>
      <a:lt2>
        <a:srgbClr val="696969"/>
      </a:lt2>
      <a:accent1>
        <a:srgbClr val="FF6200"/>
      </a:accent1>
      <a:accent2>
        <a:srgbClr val="A8A8A8"/>
      </a:accent2>
      <a:accent3>
        <a:srgbClr val="525199"/>
      </a:accent3>
      <a:accent4>
        <a:srgbClr val="60A6DA"/>
      </a:accent4>
      <a:accent5>
        <a:srgbClr val="AB0066"/>
      </a:accent5>
      <a:accent6>
        <a:srgbClr val="D0D93C"/>
      </a:accent6>
      <a:hlink>
        <a:srgbClr val="525199"/>
      </a:hlink>
      <a:folHlink>
        <a:srgbClr val="AB0066"/>
      </a:folHlink>
    </a:clrScheme>
    <a:fontScheme name="ING">
      <a:majorFont>
        <a:latin typeface="ING Me"/>
        <a:ea typeface=""/>
        <a:cs typeface=""/>
      </a:majorFont>
      <a:minorFont>
        <a:latin typeface="ING Me"/>
        <a:ea typeface=""/>
        <a:cs typeface=""/>
      </a:minorFont>
    </a:fontScheme>
    <a:fmtScheme name="ING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00000"/>
              </a:schemeClr>
            </a:gs>
            <a:gs pos="50000">
              <a:schemeClr val="phClr">
                <a:tint val="80000"/>
                <a:satMod val="100000"/>
                <a:lumMod val="100000"/>
              </a:schemeClr>
            </a:gs>
            <a:gs pos="100000">
              <a:schemeClr val="phClr">
                <a:tint val="10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30000"/>
                <a:satMod val="100000"/>
                <a:lumMod val="100000"/>
              </a:schemeClr>
            </a:gs>
            <a:gs pos="50000">
              <a:schemeClr val="phClr">
                <a:tint val="60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100000"/>
                <a:satMod val="100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ING Leaf">
      <a:srgbClr val="349651"/>
    </a:custClr>
    <a:custClr name="Light grey 60%">
      <a:srgbClr val="A8A8A8">
        <a:tint val="60000"/>
        <a:shade val="100000"/>
        <a:satMod val="100000"/>
        <a:lumMod val="100000"/>
      </a:srgbClr>
    </a:custClr>
    <a:custClr name="Indigo 60%">
      <a:srgbClr val="9898C3"/>
    </a:custClr>
    <a:custClr name="Sky 60%">
      <a:srgbClr val="9FCAEA"/>
    </a:custClr>
    <a:custClr name="Fuchsia 60%">
      <a:srgbClr val="CD66A4"/>
    </a:custClr>
    <a:custClr name="Lime 60%">
      <a:srgbClr val="E3EA8F"/>
    </a:custClr>
    <a:custClr name="Leaf 60%">
      <a:srgbClr val="83C197"/>
    </a:custClr>
    <a:custClr name="Light grey 30%">
      <a:srgbClr val="A8A8A8">
        <a:tint val="30000"/>
        <a:shade val="100000"/>
        <a:satMod val="100000"/>
        <a:lumMod val="100000"/>
      </a:srgbClr>
    </a:custClr>
    <a:custClr name="Indigo 30%">
      <a:srgbClr val="CBCCE1"/>
    </a:custClr>
    <a:custClr name="Sky 30%">
      <a:srgbClr val="CEE5F5"/>
    </a:custClr>
    <a:custClr name="Fuchsia 30%">
      <a:srgbClr val="E5BBD2"/>
    </a:custClr>
    <a:custClr name="Lime 30%">
      <a:srgbClr val="F1F5CB"/>
    </a:custClr>
    <a:custClr name="Leaf 30%">
      <a:srgbClr val="C1E0CB"/>
    </a:custClr>
    <a:custClr name="Light grey 15%">
      <a:srgbClr val="A8A8A8">
        <a:tint val="15000"/>
        <a:shade val="100000"/>
        <a:satMod val="100000"/>
        <a:lumMod val="100000"/>
      </a:srgbClr>
    </a:custClr>
    <a:custClr name="Indigo 15%">
      <a:srgbClr val="E6E5F0"/>
    </a:custClr>
    <a:custClr name="Sky 15%">
      <a:srgbClr val="E8F3FA"/>
    </a:custClr>
    <a:custClr name="Fuchsia 15%">
      <a:srgbClr val="F3DCE9"/>
    </a:custClr>
    <a:custClr name="Lime 15%">
      <a:srgbClr val="F8FAE4"/>
    </a:custClr>
    <a:custClr name="Leaf 15%">
      <a:srgbClr val="E1F0E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4:L26"/>
  <sheetViews>
    <sheetView zoomScaleNormal="100" workbookViewId="0">
      <selection activeCell="M21" sqref="M21"/>
    </sheetView>
  </sheetViews>
  <sheetFormatPr defaultRowHeight="12.75"/>
  <cols>
    <col min="1" max="1" width="4.140625" customWidth="1"/>
    <col min="7" max="7" width="5.140625" customWidth="1"/>
  </cols>
  <sheetData>
    <row r="4" spans="2:12" ht="15">
      <c r="B4" s="16" t="s">
        <v>38</v>
      </c>
    </row>
    <row r="6" spans="2:12">
      <c r="B6" s="17" t="s">
        <v>36</v>
      </c>
    </row>
    <row r="7" spans="2:12">
      <c r="B7" s="9" t="s">
        <v>7</v>
      </c>
      <c r="C7" s="9"/>
      <c r="D7" s="9"/>
      <c r="E7" s="9">
        <v>2019</v>
      </c>
      <c r="F7" s="9">
        <v>2018</v>
      </c>
      <c r="G7" s="9"/>
      <c r="H7" s="10" t="s">
        <v>8</v>
      </c>
      <c r="I7" s="9"/>
      <c r="J7" s="9"/>
      <c r="K7" s="9">
        <v>2019</v>
      </c>
      <c r="L7" s="9">
        <v>2018</v>
      </c>
    </row>
    <row r="8" spans="2:12">
      <c r="B8" s="1"/>
      <c r="C8" s="1"/>
      <c r="D8" s="1"/>
      <c r="E8" s="1"/>
      <c r="F8" s="1"/>
      <c r="G8" s="1"/>
      <c r="H8" s="11"/>
      <c r="I8" s="1"/>
      <c r="J8" s="1"/>
      <c r="K8" s="1"/>
      <c r="L8" s="1"/>
    </row>
    <row r="9" spans="2:12">
      <c r="B9" s="2" t="s">
        <v>0</v>
      </c>
      <c r="C9" s="2"/>
      <c r="D9" s="2"/>
      <c r="E9" s="5"/>
      <c r="F9" s="5"/>
      <c r="G9" s="2"/>
      <c r="H9" s="13" t="s">
        <v>9</v>
      </c>
      <c r="I9" s="4"/>
      <c r="J9" s="4"/>
      <c r="K9" s="8">
        <f>SUM(SAMENbalans!M8,Straatvisbalans!M8,DBAbalans!M8)+SUM(SAMENbalans!M24,Straatvisbalans!M23,DBAbalans!M23)</f>
        <v>232228.86</v>
      </c>
      <c r="L9" s="8">
        <f>SUM(SAMENbalans!N8,Straatvisbalans!N8,DBAbalans!N8)+SUM(SAMENbalans!N24,Straatvisbalans!N23,DBAbalans!N23)</f>
        <v>173555.75999999998</v>
      </c>
    </row>
    <row r="10" spans="2:12">
      <c r="B10" s="1"/>
      <c r="C10" s="1"/>
      <c r="D10" s="1"/>
      <c r="E10" s="6"/>
      <c r="F10" s="6"/>
      <c r="G10" s="1"/>
      <c r="H10" s="11"/>
      <c r="I10" s="1"/>
      <c r="J10" s="1"/>
      <c r="K10" s="6"/>
      <c r="L10" s="6"/>
    </row>
    <row r="11" spans="2:12">
      <c r="B11" s="1" t="s">
        <v>2</v>
      </c>
      <c r="C11" s="1"/>
      <c r="D11" s="1"/>
      <c r="E11" s="6">
        <f>SUM(SAMENbalans!G10,Straatvisbalans!G10,DBAbalans!G10)</f>
        <v>0</v>
      </c>
      <c r="F11" s="6">
        <f>SUM(SAMENbalans!H10,Straatvisbalans!H10,DBAbalans!H10)</f>
        <v>0</v>
      </c>
      <c r="G11" s="1"/>
      <c r="H11" s="11"/>
      <c r="I11" s="1"/>
      <c r="J11" s="1"/>
      <c r="K11" s="6"/>
      <c r="L11" s="6"/>
    </row>
    <row r="12" spans="2:12">
      <c r="B12" s="1" t="s">
        <v>3</v>
      </c>
      <c r="C12" s="1"/>
      <c r="D12" s="1"/>
      <c r="E12" s="6">
        <f>SUM(SAMENbalans!G11,Straatvisbalans!G11,DBAbalans!G11)</f>
        <v>0</v>
      </c>
      <c r="F12" s="6">
        <f>SUM(SAMENbalans!H11,Straatvisbalans!H11,DBAbalans!H11)</f>
        <v>0</v>
      </c>
      <c r="G12" s="1"/>
      <c r="H12" s="11"/>
      <c r="I12" s="1"/>
      <c r="J12" s="1"/>
      <c r="K12" s="6"/>
      <c r="L12" s="6"/>
    </row>
    <row r="13" spans="2:12">
      <c r="B13" s="1"/>
      <c r="C13" s="1"/>
      <c r="D13" s="1"/>
      <c r="E13" s="6"/>
      <c r="F13" s="6"/>
      <c r="G13" s="1"/>
      <c r="H13" s="11"/>
      <c r="I13" s="1"/>
      <c r="J13" s="1"/>
      <c r="K13" s="6"/>
      <c r="L13" s="6"/>
    </row>
    <row r="14" spans="2:12">
      <c r="B14" s="4" t="s">
        <v>12</v>
      </c>
      <c r="C14" s="4"/>
      <c r="D14" s="4"/>
      <c r="E14" s="8">
        <f>SUM(SAMENbalans!G13,Straatvisbalans!G13,DBAbalans!G13)</f>
        <v>0</v>
      </c>
      <c r="F14" s="8">
        <f>SUM(SAMENbalans!H13,Straatvisbalans!H13,DBAbalans!H13)</f>
        <v>0</v>
      </c>
      <c r="G14" s="2"/>
      <c r="H14" s="13" t="s">
        <v>10</v>
      </c>
      <c r="I14" s="4"/>
      <c r="J14" s="4"/>
      <c r="K14" s="8">
        <f>SUM(SAMENbalans!M13,Straatvisbalans!M13,DBAbalans!M13)</f>
        <v>0</v>
      </c>
      <c r="L14" s="8">
        <f>SUM(SAMENbalans!N13,Straatvisbalans!N13,DBAbalans!N13)</f>
        <v>0</v>
      </c>
    </row>
    <row r="15" spans="2:12">
      <c r="B15" s="1"/>
      <c r="C15" s="1"/>
      <c r="D15" s="1"/>
      <c r="E15" s="6"/>
      <c r="F15" s="6"/>
      <c r="G15" s="1"/>
      <c r="H15" s="11"/>
      <c r="I15" s="1"/>
      <c r="J15" s="1"/>
      <c r="K15" s="6"/>
      <c r="L15" s="6"/>
    </row>
    <row r="16" spans="2:12">
      <c r="B16" s="2" t="s">
        <v>1</v>
      </c>
      <c r="C16" s="2"/>
      <c r="D16" s="2"/>
      <c r="E16" s="5"/>
      <c r="F16" s="5"/>
      <c r="G16" s="2"/>
      <c r="H16" s="13" t="s">
        <v>11</v>
      </c>
      <c r="I16" s="4"/>
      <c r="J16" s="4"/>
      <c r="K16" s="8">
        <f>SUM(SAMENbalans!M15,Straatvisbalans!M15,DBAbalans!M15)</f>
        <v>22507.11</v>
      </c>
      <c r="L16" s="8">
        <f>SUM(SAMENbalans!N15,Straatvisbalans!N15,DBAbalans!N15)</f>
        <v>129288.31</v>
      </c>
    </row>
    <row r="17" spans="2:12">
      <c r="B17" s="1"/>
      <c r="C17" s="1"/>
      <c r="D17" s="1"/>
      <c r="E17" s="6"/>
      <c r="F17" s="6"/>
      <c r="G17" s="1"/>
      <c r="H17" s="11"/>
      <c r="I17" s="1"/>
      <c r="J17" s="1"/>
      <c r="K17" s="6"/>
      <c r="L17" s="6"/>
    </row>
    <row r="18" spans="2:12">
      <c r="B18" s="1" t="s">
        <v>37</v>
      </c>
      <c r="C18" s="1"/>
      <c r="D18" s="1"/>
      <c r="E18" s="6">
        <f>SAMENbalans!G20</f>
        <v>8200.42</v>
      </c>
      <c r="F18" s="6">
        <f>SAMENbalans!H20</f>
        <v>100</v>
      </c>
      <c r="G18" s="1"/>
      <c r="H18" s="11"/>
      <c r="I18" s="1"/>
      <c r="J18" s="1"/>
      <c r="K18" s="6"/>
      <c r="L18" s="6"/>
    </row>
    <row r="19" spans="2:12">
      <c r="B19" s="1" t="s">
        <v>4</v>
      </c>
      <c r="C19" s="1"/>
      <c r="D19" s="1"/>
      <c r="E19" s="6">
        <f>SUM(SAMENbalans!G21,Straatvisbalans!G20,DBAbalans!G20)</f>
        <v>40706.019999999997</v>
      </c>
      <c r="F19" s="6">
        <f>SUM(SAMENbalans!H21,Straatvisbalans!H20,DBAbalans!H20)</f>
        <v>31979.72</v>
      </c>
      <c r="G19" s="1"/>
      <c r="H19" s="11"/>
      <c r="I19" s="1"/>
      <c r="J19" s="1"/>
      <c r="K19" s="6"/>
      <c r="L19" s="6"/>
    </row>
    <row r="20" spans="2:12">
      <c r="B20" s="1" t="s">
        <v>5</v>
      </c>
      <c r="C20" s="1"/>
      <c r="D20" s="1"/>
      <c r="E20" s="6">
        <f>SUM(SAMENbalans!G22,Straatvisbalans!G21,DBAbalans!G21)</f>
        <v>205829.55000000002</v>
      </c>
      <c r="F20" s="6">
        <f>SUM(SAMENbalans!H22,Straatvisbalans!H21,DBAbalans!H21)</f>
        <v>270764.31</v>
      </c>
      <c r="G20" s="1"/>
      <c r="H20" s="11"/>
      <c r="I20" s="1"/>
      <c r="J20" s="1"/>
      <c r="K20" s="6"/>
      <c r="L20" s="6"/>
    </row>
    <row r="21" spans="2:12">
      <c r="B21" s="1"/>
      <c r="C21" s="1"/>
      <c r="D21" s="1"/>
      <c r="E21" s="6"/>
      <c r="F21" s="6"/>
      <c r="G21" s="1"/>
      <c r="H21" s="11"/>
      <c r="I21" s="1"/>
      <c r="J21" s="1"/>
      <c r="K21" s="6"/>
      <c r="L21" s="6"/>
    </row>
    <row r="22" spans="2:12">
      <c r="B22" s="4" t="s">
        <v>13</v>
      </c>
      <c r="C22" s="4"/>
      <c r="D22" s="4"/>
      <c r="E22" s="8">
        <f>SUM(SAMENbalans!G24,Straatvisbalans!G23,DBAbalans!G23)</f>
        <v>246535.57</v>
      </c>
      <c r="F22" s="8">
        <f>SUM(SAMENbalans!H24,Straatvisbalans!H23,DBAbalans!H23)</f>
        <v>302744.03000000003</v>
      </c>
      <c r="G22" s="2"/>
      <c r="H22" s="11"/>
      <c r="I22" s="1"/>
      <c r="J22" s="1"/>
      <c r="K22" s="6"/>
      <c r="L22" s="6"/>
    </row>
    <row r="23" spans="2:12">
      <c r="B23" s="1"/>
      <c r="C23" s="1"/>
      <c r="D23" s="1"/>
      <c r="E23" s="6"/>
      <c r="F23" s="6"/>
      <c r="G23" s="1"/>
      <c r="H23" s="11"/>
      <c r="I23" s="1"/>
      <c r="J23" s="1"/>
      <c r="K23" s="6"/>
      <c r="L23" s="6"/>
    </row>
    <row r="24" spans="2:12">
      <c r="B24" s="3" t="s">
        <v>6</v>
      </c>
      <c r="C24" s="3"/>
      <c r="D24" s="3"/>
      <c r="E24" s="7">
        <f>SUM(E22,E18,E14)</f>
        <v>254735.99000000002</v>
      </c>
      <c r="F24" s="7">
        <f>SUM(F22,F18,F14)</f>
        <v>302844.03000000003</v>
      </c>
      <c r="G24" s="3"/>
      <c r="H24" s="12"/>
      <c r="I24" s="3"/>
      <c r="J24" s="3"/>
      <c r="K24" s="7">
        <f>SUM(K16,K14,K9)</f>
        <v>254735.96999999997</v>
      </c>
      <c r="L24" s="7">
        <f>SUM(L16,L14,L9)</f>
        <v>302844.06999999995</v>
      </c>
    </row>
    <row r="26" spans="2:12" s="18" customFormat="1" ht="11.25">
      <c r="B26" s="18" t="s">
        <v>35</v>
      </c>
      <c r="E26" s="19">
        <f>ROUND(E24-K24,0)</f>
        <v>0</v>
      </c>
      <c r="F26" s="19">
        <f>ROUND(F24-L24,0)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3:I33"/>
  <sheetViews>
    <sheetView tabSelected="1" zoomScaleNormal="100" workbookViewId="0">
      <selection activeCell="E10" sqref="E10"/>
    </sheetView>
  </sheetViews>
  <sheetFormatPr defaultColWidth="9.140625" defaultRowHeight="12" customHeight="1"/>
  <cols>
    <col min="1" max="1" width="4.42578125" style="1" customWidth="1"/>
    <col min="2" max="2" width="16.7109375" style="1" customWidth="1"/>
    <col min="3" max="6" width="8.5703125" style="1" customWidth="1"/>
    <col min="7" max="7" width="2.7109375" style="1" customWidth="1"/>
    <col min="8" max="9" width="8.5703125" style="1" customWidth="1"/>
    <col min="10" max="10" width="6.42578125" style="1" customWidth="1"/>
    <col min="11" max="228" width="8.5703125" style="1" customWidth="1"/>
    <col min="229" max="16384" width="9.140625" style="1"/>
  </cols>
  <sheetData>
    <row r="3" spans="2:9" ht="15">
      <c r="B3" s="16" t="s">
        <v>39</v>
      </c>
    </row>
    <row r="5" spans="2:9" ht="12" customHeight="1">
      <c r="B5" s="17" t="s">
        <v>36</v>
      </c>
    </row>
    <row r="6" spans="2:9" ht="12" customHeight="1">
      <c r="B6" s="9" t="s">
        <v>17</v>
      </c>
      <c r="C6" s="9"/>
      <c r="D6" s="9"/>
      <c r="E6" s="9">
        <v>2019</v>
      </c>
      <c r="F6" s="9"/>
      <c r="G6" s="9"/>
      <c r="H6" s="9"/>
      <c r="I6" s="9">
        <v>2018</v>
      </c>
    </row>
    <row r="7" spans="2:9" ht="12" customHeight="1">
      <c r="E7" s="6"/>
      <c r="F7" s="6"/>
      <c r="G7" s="6"/>
      <c r="H7" s="6"/>
      <c r="I7" s="6"/>
    </row>
    <row r="8" spans="2:9" ht="12" customHeight="1">
      <c r="E8" s="6"/>
      <c r="F8" s="6"/>
      <c r="G8" s="6"/>
      <c r="H8" s="6"/>
      <c r="I8" s="6"/>
    </row>
    <row r="9" spans="2:9" ht="12" customHeight="1">
      <c r="B9" s="1" t="s">
        <v>18</v>
      </c>
      <c r="E9" s="6">
        <f>SUM(samenWV!E9,StraatvisWV!E9,dbaWV!E9)</f>
        <v>330882.44</v>
      </c>
      <c r="F9" s="6"/>
      <c r="G9" s="6"/>
      <c r="H9" s="6">
        <f>SUM(samenWV!H9,StraatvisWV!H9,dbaWV!H9)</f>
        <v>366887.54000000004</v>
      </c>
      <c r="I9" s="6"/>
    </row>
    <row r="10" spans="2:9" ht="12" customHeight="1">
      <c r="B10" s="1" t="s">
        <v>19</v>
      </c>
      <c r="E10" s="6">
        <f>SUM(samenWV!E10,StraatvisWV!E10,dbaWV!E10)</f>
        <v>19345.5</v>
      </c>
      <c r="F10" s="6"/>
      <c r="G10" s="6"/>
      <c r="H10" s="6">
        <f>SUM(samenWV!H10,StraatvisWV!H10,dbaWV!H10)</f>
        <v>17766.41</v>
      </c>
      <c r="I10" s="6"/>
    </row>
    <row r="11" spans="2:9" ht="12" customHeight="1">
      <c r="B11" s="2" t="s">
        <v>20</v>
      </c>
      <c r="C11" s="2"/>
      <c r="D11" s="2"/>
      <c r="E11" s="15"/>
      <c r="F11" s="5">
        <f>SUM(E9:E10)</f>
        <v>350227.94</v>
      </c>
      <c r="G11" s="5"/>
      <c r="H11" s="15"/>
      <c r="I11" s="5">
        <f>SUM(H9:H10)</f>
        <v>384653.95</v>
      </c>
    </row>
    <row r="12" spans="2:9" ht="12" customHeight="1">
      <c r="E12" s="6"/>
      <c r="F12" s="6"/>
      <c r="G12" s="6"/>
      <c r="H12" s="6"/>
      <c r="I12" s="6"/>
    </row>
    <row r="13" spans="2:9" ht="12" customHeight="1">
      <c r="B13" s="1" t="s">
        <v>21</v>
      </c>
      <c r="E13" s="6">
        <f>SUM(samenWV!E13,StraatvisWV!E13,dbaWV!E13)</f>
        <v>0</v>
      </c>
      <c r="F13" s="6"/>
      <c r="G13" s="6"/>
      <c r="H13" s="6">
        <f>SUM(samenWV!H13,StraatvisWV!H13,dbaWV!H13)</f>
        <v>0</v>
      </c>
      <c r="I13" s="6"/>
    </row>
    <row r="14" spans="2:9" ht="12" customHeight="1">
      <c r="B14" s="1" t="s">
        <v>25</v>
      </c>
      <c r="E14" s="6">
        <f>SUM(samenWV!E14,StraatvisWV!E14,dbaWV!E14)</f>
        <v>-80755.839999999997</v>
      </c>
      <c r="F14" s="21"/>
      <c r="G14" s="6"/>
      <c r="H14" s="6">
        <f>SUM(samenWV!H14,StraatvisWV!H14,dbaWV!H14)</f>
        <v>-152818.31</v>
      </c>
      <c r="I14" s="21"/>
    </row>
    <row r="15" spans="2:9" ht="12" customHeight="1">
      <c r="B15" s="1" t="s">
        <v>22</v>
      </c>
      <c r="E15" s="6">
        <f>SUM(samenWV!E15,StraatvisWV!E15,dbaWV!E15)</f>
        <v>-155025.88</v>
      </c>
      <c r="F15" s="21"/>
      <c r="G15" s="6"/>
      <c r="H15" s="6">
        <f>SUM(samenWV!H15,StraatvisWV!H15,dbaWV!H15)</f>
        <v>-187214.49</v>
      </c>
      <c r="I15" s="21"/>
    </row>
    <row r="16" spans="2:9" ht="12" customHeight="1">
      <c r="B16" s="1" t="s">
        <v>23</v>
      </c>
      <c r="E16" s="6">
        <f>SUM(samenWV!E16,StraatvisWV!E16,dbaWV!E16)</f>
        <v>-45774.080000000002</v>
      </c>
      <c r="F16" s="21"/>
      <c r="G16" s="6"/>
      <c r="H16" s="6">
        <f>SUM(samenWV!H16,StraatvisWV!H16,dbaWV!H16)</f>
        <v>-43162.01</v>
      </c>
      <c r="I16" s="21"/>
    </row>
    <row r="17" spans="2:9" ht="12" customHeight="1">
      <c r="B17" s="1" t="s">
        <v>24</v>
      </c>
      <c r="E17" s="6">
        <f>SUM(samenWV!E17,StraatvisWV!E17,dbaWV!E17)</f>
        <v>-10041.030000000001</v>
      </c>
      <c r="F17" s="21"/>
      <c r="G17" s="6"/>
      <c r="H17" s="6">
        <f>SUM(samenWV!H17,StraatvisWV!H17,dbaWV!H17)</f>
        <v>-13548.1</v>
      </c>
      <c r="I17" s="21"/>
    </row>
    <row r="18" spans="2:9" ht="12" customHeight="1">
      <c r="B18" s="2" t="s">
        <v>31</v>
      </c>
      <c r="C18" s="2"/>
      <c r="D18" s="2"/>
      <c r="E18" s="15"/>
      <c r="F18" s="5">
        <f>SUM(E13:E17)</f>
        <v>-291596.83</v>
      </c>
      <c r="G18" s="5"/>
      <c r="H18" s="15"/>
      <c r="I18" s="5">
        <f>SUM(H13:H17)</f>
        <v>-396742.91</v>
      </c>
    </row>
    <row r="19" spans="2:9" ht="12" customHeight="1">
      <c r="E19" s="6"/>
      <c r="F19" s="6"/>
      <c r="G19" s="6"/>
      <c r="H19" s="6"/>
      <c r="I19" s="6"/>
    </row>
    <row r="20" spans="2:9" ht="12" customHeight="1">
      <c r="B20" s="4" t="s">
        <v>26</v>
      </c>
      <c r="C20" s="4"/>
      <c r="D20" s="4"/>
      <c r="E20" s="8"/>
      <c r="F20" s="8">
        <f>F18+F11</f>
        <v>58631.109999999986</v>
      </c>
      <c r="G20" s="8"/>
      <c r="H20" s="8"/>
      <c r="I20" s="8">
        <f>I18+I11</f>
        <v>-12088.959999999963</v>
      </c>
    </row>
    <row r="21" spans="2:9" ht="12" customHeight="1">
      <c r="E21" s="6"/>
      <c r="F21" s="6"/>
      <c r="G21" s="6"/>
      <c r="H21" s="6"/>
      <c r="I21" s="6"/>
    </row>
    <row r="22" spans="2:9" ht="12" customHeight="1">
      <c r="B22" s="1" t="s">
        <v>27</v>
      </c>
      <c r="E22" s="6">
        <f>SUM(samenWV!E22,StraatvisWV!E22,dbaWV!E22)</f>
        <v>0</v>
      </c>
      <c r="F22" s="6"/>
      <c r="G22" s="6"/>
      <c r="H22" s="6">
        <f>SUM(samenWV!H22,StraatvisWV!H22,dbaWV!H22)</f>
        <v>0</v>
      </c>
      <c r="I22" s="6"/>
    </row>
    <row r="23" spans="2:9" ht="12" customHeight="1">
      <c r="B23" s="1" t="s">
        <v>28</v>
      </c>
      <c r="E23" s="6">
        <f>SUM(samenWV!E23,StraatvisWV!E23,dbaWV!E23)</f>
        <v>0</v>
      </c>
      <c r="F23" s="6"/>
      <c r="G23" s="6"/>
      <c r="H23" s="6">
        <f>SUM(samenWV!H23,StraatvisWV!H23,dbaWV!H23)</f>
        <v>0</v>
      </c>
      <c r="I23" s="6"/>
    </row>
    <row r="24" spans="2:9" ht="12" customHeight="1">
      <c r="B24" s="1" t="s">
        <v>29</v>
      </c>
      <c r="E24" s="6">
        <f>SUM(samenWV!E24,StraatvisWV!E24,dbaWV!E24)</f>
        <v>42.02</v>
      </c>
      <c r="F24" s="6"/>
      <c r="G24" s="6"/>
      <c r="H24" s="6">
        <f>SUM(samenWV!H24,StraatvisWV!H24,dbaWV!H24)</f>
        <v>108.24</v>
      </c>
      <c r="I24" s="6"/>
    </row>
    <row r="25" spans="2:9" ht="12" customHeight="1">
      <c r="B25" s="2" t="s">
        <v>30</v>
      </c>
      <c r="C25" s="2"/>
      <c r="D25" s="2"/>
      <c r="E25" s="15"/>
      <c r="F25" s="5">
        <f>SUM(E22:E24)</f>
        <v>42.02</v>
      </c>
      <c r="G25" s="5"/>
      <c r="H25" s="15"/>
      <c r="I25" s="5">
        <f>SUM(H22:H24)</f>
        <v>108.24</v>
      </c>
    </row>
    <row r="26" spans="2:9" ht="12" customHeight="1">
      <c r="E26" s="6"/>
      <c r="F26" s="6"/>
      <c r="G26" s="6"/>
      <c r="H26" s="6"/>
      <c r="I26" s="6"/>
    </row>
    <row r="27" spans="2:9" ht="12" customHeight="1">
      <c r="B27" s="4" t="s">
        <v>32</v>
      </c>
      <c r="C27" s="4"/>
      <c r="D27" s="4"/>
      <c r="E27" s="8"/>
      <c r="F27" s="8">
        <f>F25+F20</f>
        <v>58673.129999999983</v>
      </c>
      <c r="G27" s="8"/>
      <c r="H27" s="8"/>
      <c r="I27" s="8">
        <f>I25+I20</f>
        <v>-11980.719999999963</v>
      </c>
    </row>
    <row r="28" spans="2:9" ht="12" customHeight="1">
      <c r="E28" s="6"/>
      <c r="F28" s="6"/>
      <c r="G28" s="6"/>
      <c r="H28" s="6"/>
      <c r="I28" s="6"/>
    </row>
    <row r="29" spans="2:9" ht="12" customHeight="1">
      <c r="B29" s="1" t="s">
        <v>33</v>
      </c>
      <c r="E29" s="6"/>
      <c r="F29" s="6">
        <v>0</v>
      </c>
      <c r="G29" s="6"/>
      <c r="H29" s="6"/>
      <c r="I29" s="6">
        <v>0</v>
      </c>
    </row>
    <row r="30" spans="2:9" ht="12" customHeight="1">
      <c r="E30" s="6"/>
      <c r="F30" s="6"/>
      <c r="G30" s="6"/>
      <c r="H30" s="6"/>
      <c r="I30" s="6"/>
    </row>
    <row r="31" spans="2:9" ht="12" customHeight="1">
      <c r="B31" s="3" t="s">
        <v>34</v>
      </c>
      <c r="C31" s="3"/>
      <c r="D31" s="3"/>
      <c r="E31" s="7"/>
      <c r="F31" s="7">
        <f>F29+F27</f>
        <v>58673.129999999983</v>
      </c>
      <c r="G31" s="7"/>
      <c r="H31" s="7"/>
      <c r="I31" s="7">
        <f>I29+I27</f>
        <v>-11980.719999999963</v>
      </c>
    </row>
    <row r="33" spans="2:6" s="20" customFormat="1" ht="12" customHeight="1">
      <c r="B33" s="1"/>
      <c r="C33" s="1"/>
      <c r="D33" s="1"/>
      <c r="E33" s="1"/>
      <c r="F33" s="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6:N29"/>
  <sheetViews>
    <sheetView topLeftCell="C1" workbookViewId="0">
      <selection activeCell="L18" sqref="L18"/>
    </sheetView>
  </sheetViews>
  <sheetFormatPr defaultColWidth="9.140625" defaultRowHeight="12" customHeight="1"/>
  <cols>
    <col min="1" max="8" width="8.5703125" style="1" customWidth="1"/>
    <col min="9" max="9" width="3.85546875" style="1" customWidth="1"/>
    <col min="10" max="228" width="8.5703125" style="1" customWidth="1"/>
    <col min="229" max="16384" width="9.140625" style="1"/>
  </cols>
  <sheetData>
    <row r="6" spans="4:14" ht="12" customHeight="1">
      <c r="D6" s="9" t="s">
        <v>7</v>
      </c>
      <c r="E6" s="9"/>
      <c r="F6" s="9"/>
      <c r="G6" s="9">
        <v>2019</v>
      </c>
      <c r="H6" s="9">
        <v>2018</v>
      </c>
      <c r="I6" s="9"/>
      <c r="J6" s="10" t="s">
        <v>8</v>
      </c>
      <c r="K6" s="9"/>
      <c r="L6" s="9"/>
      <c r="M6" s="9">
        <v>2019</v>
      </c>
      <c r="N6" s="9">
        <v>2018</v>
      </c>
    </row>
    <row r="7" spans="4:14" ht="12" customHeight="1">
      <c r="J7" s="11"/>
    </row>
    <row r="8" spans="4:14" ht="12" customHeight="1">
      <c r="D8" s="2" t="s">
        <v>0</v>
      </c>
      <c r="E8" s="2"/>
      <c r="F8" s="2"/>
      <c r="G8" s="5"/>
      <c r="H8" s="5"/>
      <c r="I8" s="2"/>
      <c r="J8" s="13" t="s">
        <v>9</v>
      </c>
      <c r="K8" s="4"/>
      <c r="L8" s="4"/>
      <c r="M8" s="8">
        <v>88461.87</v>
      </c>
      <c r="N8" s="8">
        <f>79063.83+8094.09</f>
        <v>87157.92</v>
      </c>
    </row>
    <row r="9" spans="4:14" ht="12" customHeight="1">
      <c r="G9" s="6"/>
      <c r="H9" s="6"/>
      <c r="J9" s="11"/>
      <c r="M9" s="6"/>
      <c r="N9" s="6"/>
    </row>
    <row r="10" spans="4:14" ht="12" customHeight="1">
      <c r="D10" s="1" t="s">
        <v>2</v>
      </c>
      <c r="G10" s="6"/>
      <c r="H10" s="6"/>
      <c r="J10" s="11"/>
      <c r="M10" s="6"/>
      <c r="N10" s="6"/>
    </row>
    <row r="11" spans="4:14" ht="12" customHeight="1">
      <c r="D11" s="1" t="s">
        <v>3</v>
      </c>
      <c r="G11" s="6"/>
      <c r="H11" s="6"/>
      <c r="J11" s="11"/>
      <c r="M11" s="6"/>
      <c r="N11" s="6"/>
    </row>
    <row r="12" spans="4:14" ht="12" customHeight="1">
      <c r="G12" s="6"/>
      <c r="H12" s="6"/>
      <c r="J12" s="11"/>
      <c r="M12" s="6"/>
      <c r="N12" s="6"/>
    </row>
    <row r="13" spans="4:14" ht="12" customHeight="1">
      <c r="D13" s="4" t="s">
        <v>12</v>
      </c>
      <c r="E13" s="4"/>
      <c r="F13" s="4"/>
      <c r="G13" s="8">
        <f>SUM(G10:G11)</f>
        <v>0</v>
      </c>
      <c r="H13" s="8">
        <f>SUM(H10:H11)</f>
        <v>0</v>
      </c>
      <c r="I13" s="2"/>
      <c r="J13" s="13" t="s">
        <v>10</v>
      </c>
      <c r="K13" s="4"/>
      <c r="L13" s="4"/>
      <c r="M13" s="8"/>
      <c r="N13" s="8"/>
    </row>
    <row r="14" spans="4:14" ht="12" customHeight="1">
      <c r="G14" s="6"/>
      <c r="H14" s="6"/>
      <c r="J14" s="11"/>
      <c r="M14" s="6"/>
      <c r="N14" s="6"/>
    </row>
    <row r="15" spans="4:14" ht="12" customHeight="1">
      <c r="D15" s="2" t="s">
        <v>1</v>
      </c>
      <c r="E15" s="2"/>
      <c r="F15" s="2"/>
      <c r="G15" s="5"/>
      <c r="H15" s="5"/>
      <c r="I15" s="2"/>
      <c r="J15" s="13" t="s">
        <v>11</v>
      </c>
      <c r="K15" s="4"/>
      <c r="L15" s="4"/>
      <c r="M15" s="8">
        <f>8960.89+3009.03-1668.89</f>
        <v>10301.030000000001</v>
      </c>
      <c r="N15" s="8">
        <f>110999.2+3614+6966.97-1020</f>
        <v>120560.17</v>
      </c>
    </row>
    <row r="16" spans="4:14" ht="12" customHeight="1">
      <c r="J16" s="11"/>
      <c r="M16" s="6"/>
      <c r="N16" s="6"/>
    </row>
    <row r="17" spans="4:14" ht="12" customHeight="1">
      <c r="D17" s="1" t="s">
        <v>15</v>
      </c>
      <c r="G17" s="6">
        <v>103972.47</v>
      </c>
      <c r="H17" s="6">
        <v>171812.5</v>
      </c>
      <c r="J17" s="11" t="s">
        <v>15</v>
      </c>
      <c r="M17" s="6"/>
      <c r="N17" s="6"/>
    </row>
    <row r="18" spans="4:14" ht="12" customHeight="1">
      <c r="D18" s="1" t="s">
        <v>16</v>
      </c>
      <c r="G18" s="6">
        <v>32047.51</v>
      </c>
      <c r="H18" s="6">
        <v>23047.51</v>
      </c>
      <c r="J18" s="11" t="s">
        <v>16</v>
      </c>
      <c r="M18" s="6"/>
      <c r="N18" s="6"/>
    </row>
    <row r="19" spans="4:14" ht="12" customHeight="1">
      <c r="J19" s="11"/>
      <c r="M19" s="6"/>
      <c r="N19" s="6"/>
    </row>
    <row r="20" spans="4:14" ht="12" customHeight="1">
      <c r="D20" s="1" t="s">
        <v>37</v>
      </c>
      <c r="G20" s="6">
        <v>8200.42</v>
      </c>
      <c r="H20" s="6">
        <v>100</v>
      </c>
      <c r="J20" s="11"/>
      <c r="M20" s="6"/>
      <c r="N20" s="6"/>
    </row>
    <row r="21" spans="4:14" ht="12" customHeight="1">
      <c r="D21" s="1" t="s">
        <v>4</v>
      </c>
      <c r="G21" s="6">
        <v>325.77</v>
      </c>
      <c r="H21" s="6">
        <v>427</v>
      </c>
      <c r="J21" s="11"/>
      <c r="M21" s="6"/>
      <c r="N21" s="6"/>
    </row>
    <row r="22" spans="4:14" ht="12" customHeight="1">
      <c r="D22" s="1" t="s">
        <v>5</v>
      </c>
      <c r="G22" s="6">
        <v>5716.57</v>
      </c>
      <c r="H22" s="6">
        <v>13635</v>
      </c>
      <c r="J22" s="11"/>
      <c r="M22" s="6"/>
      <c r="N22" s="6"/>
    </row>
    <row r="23" spans="4:14" ht="12" customHeight="1">
      <c r="G23" s="6"/>
      <c r="H23" s="6"/>
      <c r="J23" s="11"/>
      <c r="M23" s="6"/>
      <c r="N23" s="6"/>
    </row>
    <row r="24" spans="4:14" ht="12" customHeight="1">
      <c r="D24" s="4" t="s">
        <v>13</v>
      </c>
      <c r="E24" s="4"/>
      <c r="F24" s="4"/>
      <c r="G24" s="8">
        <f>SUM(G21:G22)</f>
        <v>6042.34</v>
      </c>
      <c r="H24" s="8">
        <f>SUM(H21:H22)</f>
        <v>14062</v>
      </c>
      <c r="I24" s="2"/>
      <c r="J24" s="13" t="s">
        <v>14</v>
      </c>
      <c r="K24" s="4"/>
      <c r="L24" s="4"/>
      <c r="M24" s="8">
        <f>+samenWV!F31</f>
        <v>51499.840000000004</v>
      </c>
      <c r="N24" s="8">
        <f>+samenWV!I31</f>
        <v>1303.979999999978</v>
      </c>
    </row>
    <row r="25" spans="4:14" ht="12" customHeight="1">
      <c r="G25" s="6"/>
      <c r="H25" s="6"/>
      <c r="J25" s="11"/>
      <c r="M25" s="6"/>
      <c r="N25" s="6"/>
    </row>
    <row r="26" spans="4:14" ht="12" customHeight="1">
      <c r="D26" s="3" t="s">
        <v>6</v>
      </c>
      <c r="E26" s="3"/>
      <c r="F26" s="3"/>
      <c r="G26" s="7">
        <f>SUM(G24,G13,G20,G17,G18)</f>
        <v>150262.74</v>
      </c>
      <c r="H26" s="7">
        <f>SUM(H24,H13,H20,H17,H18)</f>
        <v>209022.01</v>
      </c>
      <c r="I26" s="3"/>
      <c r="J26" s="12"/>
      <c r="K26" s="3"/>
      <c r="L26" s="3"/>
      <c r="M26" s="7">
        <f>SUM(M15,M13,M8,M24,M19,M20)</f>
        <v>150262.74</v>
      </c>
      <c r="N26" s="7">
        <f>SUM(N15,N13,N8,N24,N19,N20)</f>
        <v>209022.06999999998</v>
      </c>
    </row>
    <row r="29" spans="4:14" ht="12" customHeight="1">
      <c r="M29" s="6"/>
      <c r="N29" s="6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6:N50"/>
  <sheetViews>
    <sheetView topLeftCell="C1" workbookViewId="0">
      <selection activeCell="G20" sqref="G20"/>
    </sheetView>
  </sheetViews>
  <sheetFormatPr defaultColWidth="9.140625" defaultRowHeight="12" customHeight="1"/>
  <cols>
    <col min="1" max="8" width="8.5703125" style="1" customWidth="1"/>
    <col min="9" max="9" width="3.7109375" style="1" customWidth="1"/>
    <col min="10" max="228" width="8.5703125" style="1" customWidth="1"/>
    <col min="229" max="16384" width="9.140625" style="1"/>
  </cols>
  <sheetData>
    <row r="6" spans="4:14" ht="12" customHeight="1">
      <c r="D6" s="9" t="s">
        <v>7</v>
      </c>
      <c r="E6" s="9"/>
      <c r="F6" s="9"/>
      <c r="G6" s="9">
        <v>2019</v>
      </c>
      <c r="H6" s="9">
        <v>2018</v>
      </c>
      <c r="I6" s="9"/>
      <c r="J6" s="10" t="s">
        <v>8</v>
      </c>
      <c r="K6" s="9"/>
      <c r="L6" s="9"/>
      <c r="M6" s="9">
        <v>2019</v>
      </c>
      <c r="N6" s="9">
        <v>2018</v>
      </c>
    </row>
    <row r="7" spans="4:14" ht="12" customHeight="1">
      <c r="J7" s="11"/>
    </row>
    <row r="8" spans="4:14" ht="12" customHeight="1">
      <c r="D8" s="2" t="s">
        <v>0</v>
      </c>
      <c r="E8" s="2"/>
      <c r="F8" s="2"/>
      <c r="G8" s="5"/>
      <c r="H8" s="5"/>
      <c r="I8" s="2"/>
      <c r="J8" s="13" t="s">
        <v>9</v>
      </c>
      <c r="K8" s="4"/>
      <c r="L8" s="4"/>
      <c r="M8" s="8">
        <v>7649.15</v>
      </c>
      <c r="N8" s="8">
        <v>19999.46</v>
      </c>
    </row>
    <row r="9" spans="4:14" ht="12" customHeight="1">
      <c r="G9" s="6"/>
      <c r="H9" s="6"/>
      <c r="J9" s="11"/>
      <c r="M9" s="6"/>
      <c r="N9" s="6"/>
    </row>
    <row r="10" spans="4:14" ht="12" customHeight="1">
      <c r="D10" s="1" t="s">
        <v>2</v>
      </c>
      <c r="G10" s="6">
        <v>0</v>
      </c>
      <c r="H10" s="6">
        <v>0</v>
      </c>
      <c r="J10" s="11"/>
      <c r="M10" s="6"/>
      <c r="N10" s="6"/>
    </row>
    <row r="11" spans="4:14" ht="12" customHeight="1">
      <c r="D11" s="1" t="s">
        <v>3</v>
      </c>
      <c r="G11" s="6">
        <v>0</v>
      </c>
      <c r="H11" s="6">
        <v>0</v>
      </c>
      <c r="J11" s="11"/>
      <c r="M11" s="6"/>
      <c r="N11" s="6"/>
    </row>
    <row r="12" spans="4:14" ht="12" customHeight="1">
      <c r="G12" s="6"/>
      <c r="H12" s="6"/>
      <c r="J12" s="11"/>
      <c r="M12" s="6"/>
      <c r="N12" s="6"/>
    </row>
    <row r="13" spans="4:14" ht="12" customHeight="1">
      <c r="D13" s="4" t="s">
        <v>12</v>
      </c>
      <c r="E13" s="4"/>
      <c r="F13" s="4"/>
      <c r="G13" s="8">
        <f>SUM(G10:G11)</f>
        <v>0</v>
      </c>
      <c r="H13" s="8">
        <f>SUM(H10:H11)</f>
        <v>0</v>
      </c>
      <c r="I13" s="2"/>
      <c r="J13" s="13" t="s">
        <v>10</v>
      </c>
      <c r="K13" s="4"/>
      <c r="L13" s="4"/>
      <c r="M13" s="8">
        <v>0</v>
      </c>
      <c r="N13" s="8">
        <v>0</v>
      </c>
    </row>
    <row r="14" spans="4:14" ht="12" customHeight="1">
      <c r="G14" s="6"/>
      <c r="H14" s="6"/>
      <c r="J14" s="11"/>
      <c r="M14" s="6"/>
      <c r="N14" s="6"/>
    </row>
    <row r="15" spans="4:14" ht="12" customHeight="1">
      <c r="D15" s="2" t="s">
        <v>1</v>
      </c>
      <c r="E15" s="2"/>
      <c r="F15" s="2"/>
      <c r="G15" s="5"/>
      <c r="H15" s="5"/>
      <c r="I15" s="2"/>
      <c r="J15" s="13" t="s">
        <v>11</v>
      </c>
      <c r="K15" s="4"/>
      <c r="L15" s="4"/>
      <c r="M15" s="8">
        <f>500+5804.19</f>
        <v>6304.19</v>
      </c>
      <c r="N15" s="8">
        <f>500+2605.57</f>
        <v>3105.57</v>
      </c>
    </row>
    <row r="16" spans="4:14" ht="12" customHeight="1">
      <c r="G16" s="6"/>
      <c r="H16" s="6"/>
      <c r="J16" s="11"/>
      <c r="M16" s="6"/>
      <c r="N16" s="6"/>
    </row>
    <row r="17" spans="4:14" ht="12" customHeight="1">
      <c r="D17" s="1" t="s">
        <v>15</v>
      </c>
      <c r="G17" s="6">
        <v>0</v>
      </c>
      <c r="H17" s="6">
        <v>0</v>
      </c>
      <c r="J17" s="11"/>
      <c r="M17" s="6"/>
      <c r="N17" s="6"/>
    </row>
    <row r="18" spans="4:14" ht="12" customHeight="1">
      <c r="D18" s="1" t="s">
        <v>16</v>
      </c>
      <c r="G18" s="6">
        <v>0</v>
      </c>
      <c r="H18" s="6">
        <v>0</v>
      </c>
      <c r="J18" s="11" t="s">
        <v>15</v>
      </c>
      <c r="M18" s="6">
        <v>32047.53</v>
      </c>
      <c r="N18" s="6">
        <v>23047.53</v>
      </c>
    </row>
    <row r="19" spans="4:14" ht="12" customHeight="1">
      <c r="G19" s="6"/>
      <c r="H19" s="6"/>
      <c r="J19" s="11" t="s">
        <v>16</v>
      </c>
      <c r="M19" s="6">
        <v>1020.28</v>
      </c>
      <c r="N19" s="6">
        <v>7901.99</v>
      </c>
    </row>
    <row r="20" spans="4:14" ht="12" customHeight="1">
      <c r="D20" s="1" t="s">
        <v>4</v>
      </c>
      <c r="G20" s="6">
        <f>1952.55+37226</f>
        <v>39178.550000000003</v>
      </c>
      <c r="H20" s="6">
        <f>766.43+29427</f>
        <v>30193.43</v>
      </c>
      <c r="J20" s="11"/>
      <c r="M20" s="6"/>
      <c r="N20" s="6"/>
    </row>
    <row r="21" spans="4:14" ht="12" customHeight="1">
      <c r="D21" s="1" t="s">
        <v>5</v>
      </c>
      <c r="G21" s="6">
        <v>9660.1</v>
      </c>
      <c r="H21" s="6">
        <v>11510.81</v>
      </c>
      <c r="J21" s="11"/>
      <c r="M21" s="6"/>
      <c r="N21" s="6"/>
    </row>
    <row r="22" spans="4:14" ht="12" customHeight="1">
      <c r="G22" s="6"/>
      <c r="H22" s="6"/>
      <c r="J22" s="11"/>
      <c r="M22" s="6"/>
      <c r="N22" s="6"/>
    </row>
    <row r="23" spans="4:14" ht="12" customHeight="1">
      <c r="D23" s="4" t="s">
        <v>13</v>
      </c>
      <c r="E23" s="4"/>
      <c r="F23" s="4"/>
      <c r="G23" s="8">
        <f>SUM(G20:G21)</f>
        <v>48838.65</v>
      </c>
      <c r="H23" s="8">
        <f>SUM(H20:H21)</f>
        <v>41704.239999999998</v>
      </c>
      <c r="I23" s="2"/>
      <c r="J23" s="13" t="s">
        <v>14</v>
      </c>
      <c r="K23" s="4"/>
      <c r="L23" s="4"/>
      <c r="M23" s="8">
        <f>+StraatvisWV!F27</f>
        <v>1817.5</v>
      </c>
      <c r="N23" s="8">
        <f>+StraatvisWV!I27</f>
        <v>-12350.310000000014</v>
      </c>
    </row>
    <row r="24" spans="4:14" ht="12" customHeight="1">
      <c r="G24" s="6"/>
      <c r="H24" s="6"/>
      <c r="J24" s="11"/>
      <c r="M24" s="6"/>
      <c r="N24" s="6"/>
    </row>
    <row r="25" spans="4:14" ht="12" customHeight="1">
      <c r="D25" s="3" t="s">
        <v>6</v>
      </c>
      <c r="E25" s="3"/>
      <c r="F25" s="3"/>
      <c r="G25" s="7">
        <f>SUM(G23,G13,G17,G18)</f>
        <v>48838.65</v>
      </c>
      <c r="H25" s="7">
        <f>SUM(H23,H13,H17,H18)</f>
        <v>41704.239999999998</v>
      </c>
      <c r="I25" s="3"/>
      <c r="J25" s="12"/>
      <c r="K25" s="3"/>
      <c r="L25" s="3"/>
      <c r="M25" s="7">
        <f>SUM(M15,M13,M8,M23,M18,M19)</f>
        <v>48838.649999999994</v>
      </c>
      <c r="N25" s="7">
        <f>SUM(N15,N13,N8,N23,N18,N19)</f>
        <v>41704.239999999983</v>
      </c>
    </row>
    <row r="28" spans="4:14" ht="12" customHeight="1">
      <c r="G28" s="6"/>
      <c r="H28" s="6"/>
    </row>
    <row r="29" spans="4:14" ht="12" customHeight="1">
      <c r="G29" s="6"/>
      <c r="H29" s="6"/>
    </row>
    <row r="49" spans="7:8" ht="12" customHeight="1">
      <c r="G49" s="6"/>
      <c r="H49" s="6"/>
    </row>
    <row r="50" spans="7:8" ht="12" customHeight="1">
      <c r="G50" s="7">
        <f>SUM(G48,G38,G42,G43)</f>
        <v>0</v>
      </c>
      <c r="H50" s="7">
        <f>SUM(H48,H38,H42,H43)</f>
        <v>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6:N29"/>
  <sheetViews>
    <sheetView topLeftCell="C2" workbookViewId="0">
      <selection activeCell="M16" sqref="M16"/>
    </sheetView>
  </sheetViews>
  <sheetFormatPr defaultColWidth="9.140625" defaultRowHeight="12" customHeight="1"/>
  <cols>
    <col min="1" max="8" width="8.5703125" style="1" customWidth="1"/>
    <col min="9" max="9" width="3.28515625" style="1" customWidth="1"/>
    <col min="10" max="14" width="8.5703125" style="1" customWidth="1"/>
    <col min="15" max="15" width="3.28515625" style="1" customWidth="1"/>
    <col min="16" max="228" width="8.5703125" style="1" customWidth="1"/>
    <col min="229" max="16384" width="9.140625" style="1"/>
  </cols>
  <sheetData>
    <row r="6" spans="4:14" s="2" customFormat="1" ht="12" customHeight="1">
      <c r="D6" s="9" t="s">
        <v>7</v>
      </c>
      <c r="E6" s="9"/>
      <c r="F6" s="9"/>
      <c r="G6" s="9">
        <v>2019</v>
      </c>
      <c r="H6" s="9">
        <v>2018</v>
      </c>
      <c r="I6" s="9"/>
      <c r="J6" s="10" t="s">
        <v>8</v>
      </c>
      <c r="K6" s="9"/>
      <c r="L6" s="9"/>
      <c r="M6" s="9">
        <v>2019</v>
      </c>
      <c r="N6" s="9">
        <v>2018</v>
      </c>
    </row>
    <row r="7" spans="4:14" ht="12" customHeight="1">
      <c r="J7" s="11"/>
    </row>
    <row r="8" spans="4:14" s="2" customFormat="1" ht="12" customHeight="1">
      <c r="D8" s="2" t="s">
        <v>0</v>
      </c>
      <c r="G8" s="5"/>
      <c r="H8" s="5"/>
      <c r="J8" s="13" t="s">
        <v>9</v>
      </c>
      <c r="K8" s="4"/>
      <c r="L8" s="4"/>
      <c r="M8" s="8">
        <v>77444.710000000006</v>
      </c>
      <c r="N8" s="8">
        <f>77842.19+536.91</f>
        <v>78379.100000000006</v>
      </c>
    </row>
    <row r="9" spans="4:14" ht="12" customHeight="1">
      <c r="G9" s="6"/>
      <c r="H9" s="6"/>
      <c r="J9" s="11"/>
      <c r="M9" s="6"/>
      <c r="N9" s="6"/>
    </row>
    <row r="10" spans="4:14" ht="12" customHeight="1">
      <c r="D10" s="1" t="s">
        <v>2</v>
      </c>
      <c r="G10" s="6">
        <v>0</v>
      </c>
      <c r="H10" s="6">
        <v>0</v>
      </c>
      <c r="J10" s="11"/>
      <c r="M10" s="6"/>
      <c r="N10" s="6"/>
    </row>
    <row r="11" spans="4:14" ht="12" customHeight="1">
      <c r="D11" s="1" t="s">
        <v>3</v>
      </c>
      <c r="G11" s="6">
        <v>0</v>
      </c>
      <c r="H11" s="6">
        <v>0</v>
      </c>
      <c r="J11" s="11"/>
      <c r="M11" s="6"/>
      <c r="N11" s="6"/>
    </row>
    <row r="12" spans="4:14" ht="12" customHeight="1">
      <c r="G12" s="6"/>
      <c r="H12" s="6"/>
      <c r="J12" s="11"/>
      <c r="M12" s="6"/>
      <c r="N12" s="6"/>
    </row>
    <row r="13" spans="4:14" s="2" customFormat="1" ht="12" customHeight="1">
      <c r="D13" s="4" t="s">
        <v>12</v>
      </c>
      <c r="E13" s="4"/>
      <c r="F13" s="4"/>
      <c r="G13" s="8">
        <f>SUM(G10:G11)</f>
        <v>0</v>
      </c>
      <c r="H13" s="8">
        <f>SUM(H10:H11)</f>
        <v>0</v>
      </c>
      <c r="J13" s="13" t="s">
        <v>10</v>
      </c>
      <c r="K13" s="4"/>
      <c r="L13" s="4"/>
      <c r="M13" s="8">
        <v>0</v>
      </c>
      <c r="N13" s="8">
        <v>0</v>
      </c>
    </row>
    <row r="14" spans="4:14" ht="12" customHeight="1">
      <c r="G14" s="6"/>
      <c r="H14" s="6"/>
      <c r="J14" s="11"/>
      <c r="M14" s="6"/>
      <c r="N14" s="6"/>
    </row>
    <row r="15" spans="4:14" s="2" customFormat="1" ht="12" customHeight="1">
      <c r="D15" s="2" t="s">
        <v>1</v>
      </c>
      <c r="G15" s="5"/>
      <c r="H15" s="5"/>
      <c r="J15" s="13" t="s">
        <v>11</v>
      </c>
      <c r="K15" s="4"/>
      <c r="L15" s="4"/>
      <c r="M15" s="14">
        <f>107054.08-M18-M19+1800+G17</f>
        <v>5901.89</v>
      </c>
      <c r="N15" s="14">
        <f>167733.08-N18-N19+1800+H17</f>
        <v>5622.569999999987</v>
      </c>
    </row>
    <row r="16" spans="4:14" ht="12" customHeight="1">
      <c r="G16" s="6"/>
      <c r="H16" s="6"/>
      <c r="J16" s="11"/>
      <c r="M16" s="6"/>
      <c r="N16" s="6"/>
    </row>
    <row r="17" spans="4:14" ht="12" customHeight="1">
      <c r="D17" s="1" t="s">
        <v>15</v>
      </c>
      <c r="G17" s="6">
        <v>1020.28</v>
      </c>
      <c r="H17" s="6">
        <v>7901.99</v>
      </c>
      <c r="J17" s="11"/>
      <c r="M17" s="6"/>
      <c r="N17" s="6"/>
    </row>
    <row r="18" spans="4:14" ht="12" customHeight="1">
      <c r="D18" s="1" t="s">
        <v>16</v>
      </c>
      <c r="G18" s="6"/>
      <c r="H18" s="6"/>
      <c r="J18" s="11" t="s">
        <v>15</v>
      </c>
      <c r="M18" s="6"/>
      <c r="N18" s="6"/>
    </row>
    <row r="19" spans="4:14" ht="12" customHeight="1">
      <c r="G19" s="6"/>
      <c r="H19" s="6"/>
      <c r="J19" s="11" t="s">
        <v>16</v>
      </c>
      <c r="M19" s="6">
        <v>103972.47</v>
      </c>
      <c r="N19" s="6">
        <v>171812.5</v>
      </c>
    </row>
    <row r="20" spans="4:14" ht="12" customHeight="1">
      <c r="D20" s="1" t="s">
        <v>4</v>
      </c>
      <c r="G20" s="6">
        <f>672.45+529.25</f>
        <v>1201.7</v>
      </c>
      <c r="H20" s="6">
        <f>942.8+416.49</f>
        <v>1359.29</v>
      </c>
      <c r="J20" s="11"/>
      <c r="M20" s="6"/>
      <c r="N20" s="6"/>
    </row>
    <row r="21" spans="4:14" ht="12" customHeight="1">
      <c r="D21" s="1" t="s">
        <v>5</v>
      </c>
      <c r="G21" s="6">
        <v>190452.88</v>
      </c>
      <c r="H21" s="6">
        <v>245618.5</v>
      </c>
      <c r="J21" s="11"/>
      <c r="M21" s="6"/>
      <c r="N21" s="6"/>
    </row>
    <row r="22" spans="4:14" ht="12" customHeight="1">
      <c r="G22" s="6"/>
      <c r="H22" s="6"/>
      <c r="J22" s="11"/>
      <c r="M22" s="6"/>
      <c r="N22" s="6"/>
    </row>
    <row r="23" spans="4:14" s="2" customFormat="1" ht="12" customHeight="1">
      <c r="D23" s="4" t="s">
        <v>13</v>
      </c>
      <c r="E23" s="4"/>
      <c r="F23" s="4"/>
      <c r="G23" s="8">
        <f>SUM(G20:G21)</f>
        <v>191654.58000000002</v>
      </c>
      <c r="H23" s="8">
        <f>SUM(H20:H21)</f>
        <v>246977.79</v>
      </c>
      <c r="J23" s="13" t="s">
        <v>14</v>
      </c>
      <c r="K23" s="4"/>
      <c r="L23" s="4"/>
      <c r="M23" s="8">
        <f>dbaWV!F31</f>
        <v>5355.79</v>
      </c>
      <c r="N23" s="8">
        <f>dbaWV!I31</f>
        <v>-934.39</v>
      </c>
    </row>
    <row r="24" spans="4:14" ht="12" customHeight="1">
      <c r="G24" s="6"/>
      <c r="H24" s="6"/>
      <c r="J24" s="11"/>
      <c r="M24" s="6"/>
      <c r="N24" s="6"/>
    </row>
    <row r="25" spans="4:14" s="2" customFormat="1" ht="12" customHeight="1">
      <c r="D25" s="3" t="s">
        <v>6</v>
      </c>
      <c r="E25" s="3"/>
      <c r="F25" s="3"/>
      <c r="G25" s="7">
        <f>SUM(G23,G13,G17,G18)</f>
        <v>192674.86000000002</v>
      </c>
      <c r="H25" s="7">
        <f>SUM(H23,H13,H17,H18)</f>
        <v>254879.78</v>
      </c>
      <c r="I25" s="3"/>
      <c r="J25" s="12"/>
      <c r="K25" s="3"/>
      <c r="L25" s="3"/>
      <c r="M25" s="7">
        <f>SUM(M15,M13,M8,M23,M18,M19)</f>
        <v>192674.86</v>
      </c>
      <c r="N25" s="7">
        <f>SUM(N15,N13,N8,N23,N18,N19)</f>
        <v>254879.78</v>
      </c>
    </row>
    <row r="28" spans="4:14" ht="12" customHeight="1">
      <c r="G28" s="6">
        <f>+G25-M25</f>
        <v>0</v>
      </c>
      <c r="H28" s="6">
        <f>+H25-N25</f>
        <v>0</v>
      </c>
    </row>
    <row r="29" spans="4:14" ht="12" customHeight="1">
      <c r="G29" s="6"/>
      <c r="H29" s="6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40"/>
  <sheetViews>
    <sheetView zoomScaleNormal="100" workbookViewId="0">
      <selection activeCell="F11" sqref="F11"/>
    </sheetView>
  </sheetViews>
  <sheetFormatPr defaultColWidth="9.140625" defaultRowHeight="12" customHeight="1"/>
  <cols>
    <col min="1" max="1" width="4.42578125" style="1" customWidth="1"/>
    <col min="2" max="2" width="16.7109375" style="1" customWidth="1"/>
    <col min="3" max="6" width="8.5703125" style="1" customWidth="1"/>
    <col min="7" max="7" width="2.7109375" style="1" customWidth="1"/>
    <col min="8" max="9" width="8.5703125" style="1" customWidth="1"/>
    <col min="10" max="10" width="6.42578125" style="1" customWidth="1"/>
    <col min="11" max="229" width="8.5703125" style="1" customWidth="1"/>
    <col min="230" max="16384" width="9.140625" style="1"/>
  </cols>
  <sheetData>
    <row r="6" spans="2:9" ht="12" customHeight="1">
      <c r="B6" s="9" t="s">
        <v>17</v>
      </c>
      <c r="C6" s="9"/>
      <c r="D6" s="9"/>
      <c r="E6" s="9">
        <v>2019</v>
      </c>
      <c r="F6" s="9"/>
      <c r="G6" s="9"/>
      <c r="H6" s="9">
        <v>2018</v>
      </c>
      <c r="I6" s="9"/>
    </row>
    <row r="7" spans="2:9" ht="12" customHeight="1">
      <c r="E7" s="6"/>
      <c r="F7" s="6"/>
      <c r="G7" s="6"/>
      <c r="H7" s="6"/>
      <c r="I7" s="6"/>
    </row>
    <row r="8" spans="2:9" ht="12" customHeight="1">
      <c r="E8" s="6"/>
      <c r="F8" s="6"/>
      <c r="G8" s="6"/>
      <c r="H8" s="6"/>
      <c r="I8" s="6"/>
    </row>
    <row r="9" spans="2:9" ht="12" customHeight="1">
      <c r="B9" s="1" t="s">
        <v>18</v>
      </c>
      <c r="E9" s="6">
        <v>164061.95000000001</v>
      </c>
      <c r="F9" s="6"/>
      <c r="G9" s="6"/>
      <c r="H9" s="6">
        <v>176439.4</v>
      </c>
      <c r="I9" s="6"/>
    </row>
    <row r="10" spans="2:9" ht="12" customHeight="1">
      <c r="B10" s="1" t="s">
        <v>19</v>
      </c>
      <c r="E10" s="6">
        <v>13738.75</v>
      </c>
      <c r="F10" s="6"/>
      <c r="G10" s="6"/>
      <c r="H10" s="6">
        <v>16399.759999999998</v>
      </c>
      <c r="I10" s="6"/>
    </row>
    <row r="11" spans="2:9" s="2" customFormat="1" ht="12" customHeight="1">
      <c r="B11" s="2" t="s">
        <v>20</v>
      </c>
      <c r="E11" s="15"/>
      <c r="F11" s="5">
        <f>SUM(E9:E10)</f>
        <v>177800.7</v>
      </c>
      <c r="G11" s="5"/>
      <c r="H11" s="15"/>
      <c r="I11" s="5">
        <f>SUM(H9:H10)</f>
        <v>192839.16</v>
      </c>
    </row>
    <row r="12" spans="2:9" ht="12" customHeight="1">
      <c r="E12" s="6"/>
      <c r="F12" s="6"/>
      <c r="G12" s="6"/>
      <c r="H12" s="6"/>
      <c r="I12" s="6"/>
    </row>
    <row r="13" spans="2:9" ht="12" customHeight="1">
      <c r="B13" s="1" t="s">
        <v>21</v>
      </c>
      <c r="E13" s="6">
        <v>0</v>
      </c>
      <c r="F13" s="6"/>
      <c r="G13" s="6"/>
      <c r="H13" s="6">
        <v>0</v>
      </c>
      <c r="I13" s="6"/>
    </row>
    <row r="14" spans="2:9" ht="12" customHeight="1">
      <c r="B14" s="1" t="s">
        <v>25</v>
      </c>
      <c r="E14" s="6">
        <v>-50729.4</v>
      </c>
      <c r="F14" s="6"/>
      <c r="G14" s="6"/>
      <c r="H14" s="6">
        <v>-110455.67</v>
      </c>
      <c r="I14" s="6"/>
    </row>
    <row r="15" spans="2:9" ht="12" customHeight="1">
      <c r="B15" s="1" t="s">
        <v>22</v>
      </c>
      <c r="E15" s="6">
        <v>-51370.91</v>
      </c>
      <c r="F15" s="6"/>
      <c r="G15" s="6"/>
      <c r="H15" s="6">
        <v>-57121.72</v>
      </c>
      <c r="I15" s="6"/>
    </row>
    <row r="16" spans="2:9" ht="12" customHeight="1">
      <c r="B16" s="1" t="s">
        <v>23</v>
      </c>
      <c r="E16" s="6">
        <v>-21998.29</v>
      </c>
      <c r="F16" s="6"/>
      <c r="G16" s="6"/>
      <c r="H16" s="6">
        <v>-21231.66</v>
      </c>
      <c r="I16" s="6"/>
    </row>
    <row r="17" spans="2:9" ht="12" customHeight="1">
      <c r="B17" s="1" t="s">
        <v>24</v>
      </c>
      <c r="E17" s="6">
        <f>-1040.32-1203.96</f>
        <v>-2244.2799999999997</v>
      </c>
      <c r="F17" s="6"/>
      <c r="G17" s="6"/>
      <c r="H17" s="6">
        <v>-2798.29</v>
      </c>
      <c r="I17" s="6"/>
    </row>
    <row r="18" spans="2:9" s="2" customFormat="1" ht="12" customHeight="1">
      <c r="B18" s="2" t="s">
        <v>31</v>
      </c>
      <c r="E18" s="15"/>
      <c r="F18" s="5">
        <f>SUM(E13:E17)</f>
        <v>-126342.88</v>
      </c>
      <c r="G18" s="5"/>
      <c r="H18" s="15"/>
      <c r="I18" s="5">
        <f>SUM(H13:H17)</f>
        <v>-191607.34000000003</v>
      </c>
    </row>
    <row r="19" spans="2:9" ht="12" customHeight="1">
      <c r="E19" s="6"/>
      <c r="F19" s="6"/>
      <c r="G19" s="6"/>
      <c r="H19" s="6"/>
      <c r="I19" s="6"/>
    </row>
    <row r="20" spans="2:9" s="2" customFormat="1" ht="12" customHeight="1">
      <c r="B20" s="4" t="s">
        <v>26</v>
      </c>
      <c r="C20" s="4"/>
      <c r="D20" s="4"/>
      <c r="E20" s="8"/>
      <c r="F20" s="8">
        <f>F11+F18</f>
        <v>51457.820000000007</v>
      </c>
      <c r="G20" s="8"/>
      <c r="H20" s="8"/>
      <c r="I20" s="8">
        <f>I11+I18</f>
        <v>1231.8199999999779</v>
      </c>
    </row>
    <row r="21" spans="2:9" ht="12" customHeight="1">
      <c r="E21" s="6"/>
      <c r="F21" s="6"/>
      <c r="G21" s="6"/>
      <c r="H21" s="6"/>
      <c r="I21" s="6"/>
    </row>
    <row r="22" spans="2:9" ht="12" customHeight="1">
      <c r="B22" s="1" t="s">
        <v>27</v>
      </c>
      <c r="E22" s="6"/>
      <c r="F22" s="6"/>
      <c r="G22" s="6"/>
      <c r="H22" s="6"/>
      <c r="I22" s="6"/>
    </row>
    <row r="23" spans="2:9" ht="12" customHeight="1">
      <c r="B23" s="1" t="s">
        <v>28</v>
      </c>
      <c r="E23" s="6"/>
      <c r="F23" s="6"/>
      <c r="G23" s="6"/>
      <c r="H23" s="6"/>
      <c r="I23" s="6"/>
    </row>
    <row r="24" spans="2:9" ht="12" customHeight="1">
      <c r="B24" s="1" t="s">
        <v>29</v>
      </c>
      <c r="E24" s="6">
        <v>42.02</v>
      </c>
      <c r="F24" s="6"/>
      <c r="G24" s="6"/>
      <c r="H24" s="6">
        <v>72.16</v>
      </c>
      <c r="I24" s="6"/>
    </row>
    <row r="25" spans="2:9" s="2" customFormat="1" ht="12" customHeight="1">
      <c r="B25" s="2" t="s">
        <v>30</v>
      </c>
      <c r="E25" s="15"/>
      <c r="F25" s="5">
        <f>SUM(E22:E24)</f>
        <v>42.02</v>
      </c>
      <c r="G25" s="5"/>
      <c r="H25" s="15"/>
      <c r="I25" s="5">
        <f>SUM(H22:H24)</f>
        <v>72.16</v>
      </c>
    </row>
    <row r="26" spans="2:9" ht="12" customHeight="1">
      <c r="E26" s="6"/>
      <c r="F26" s="6"/>
      <c r="G26" s="6"/>
      <c r="H26" s="6"/>
      <c r="I26" s="6"/>
    </row>
    <row r="27" spans="2:9" s="2" customFormat="1" ht="12" customHeight="1">
      <c r="B27" s="4" t="s">
        <v>32</v>
      </c>
      <c r="C27" s="4"/>
      <c r="D27" s="4"/>
      <c r="E27" s="8"/>
      <c r="F27" s="8">
        <f>F25+F20</f>
        <v>51499.840000000004</v>
      </c>
      <c r="G27" s="8"/>
      <c r="H27" s="8"/>
      <c r="I27" s="8">
        <f>I25+I20</f>
        <v>1303.979999999978</v>
      </c>
    </row>
    <row r="28" spans="2:9" ht="12" customHeight="1">
      <c r="E28" s="6"/>
      <c r="F28" s="6"/>
      <c r="G28" s="6"/>
      <c r="H28" s="6"/>
      <c r="I28" s="6"/>
    </row>
    <row r="29" spans="2:9" ht="12" customHeight="1">
      <c r="B29" s="1" t="s">
        <v>33</v>
      </c>
      <c r="E29" s="6"/>
      <c r="F29" s="6">
        <v>0</v>
      </c>
      <c r="G29" s="6"/>
      <c r="H29" s="6"/>
      <c r="I29" s="6">
        <v>0</v>
      </c>
    </row>
    <row r="30" spans="2:9" ht="12" customHeight="1">
      <c r="E30" s="6"/>
      <c r="F30" s="6"/>
      <c r="G30" s="6"/>
      <c r="H30" s="6"/>
      <c r="I30" s="6"/>
    </row>
    <row r="31" spans="2:9" s="2" customFormat="1" ht="12" customHeight="1">
      <c r="B31" s="4" t="s">
        <v>34</v>
      </c>
      <c r="C31" s="4"/>
      <c r="D31" s="4"/>
      <c r="E31" s="8"/>
      <c r="F31" s="8">
        <f>F29+F27</f>
        <v>51499.840000000004</v>
      </c>
      <c r="G31" s="8"/>
      <c r="H31" s="8"/>
      <c r="I31" s="8">
        <f>I29+I27</f>
        <v>1303.979999999978</v>
      </c>
    </row>
    <row r="32" spans="2:9" ht="12" customHeight="1">
      <c r="E32" s="6"/>
      <c r="F32" s="6"/>
      <c r="G32" s="6"/>
      <c r="H32" s="6"/>
      <c r="I32" s="6"/>
    </row>
    <row r="33" spans="5:9" ht="12" customHeight="1">
      <c r="E33" s="6"/>
      <c r="F33" s="6"/>
      <c r="G33" s="6"/>
      <c r="H33" s="6"/>
      <c r="I33" s="6"/>
    </row>
    <row r="34" spans="5:9" ht="12" customHeight="1">
      <c r="E34" s="6"/>
      <c r="F34" s="6"/>
      <c r="G34" s="6"/>
      <c r="H34" s="6"/>
      <c r="I34" s="6"/>
    </row>
    <row r="35" spans="5:9" ht="12" customHeight="1">
      <c r="E35" s="6"/>
      <c r="F35" s="6"/>
      <c r="G35" s="6"/>
      <c r="H35" s="6"/>
      <c r="I35" s="6"/>
    </row>
    <row r="36" spans="5:9" ht="12" customHeight="1">
      <c r="E36" s="6"/>
      <c r="F36" s="6"/>
      <c r="G36" s="6"/>
      <c r="H36" s="6"/>
      <c r="I36" s="6"/>
    </row>
    <row r="37" spans="5:9" ht="12" customHeight="1">
      <c r="E37" s="6"/>
      <c r="F37" s="6"/>
      <c r="G37" s="6"/>
      <c r="H37" s="6"/>
      <c r="I37" s="6"/>
    </row>
    <row r="38" spans="5:9" ht="12" customHeight="1">
      <c r="E38" s="6"/>
      <c r="F38" s="6"/>
      <c r="G38" s="6"/>
      <c r="H38" s="6"/>
      <c r="I38" s="6"/>
    </row>
    <row r="39" spans="5:9" ht="12" customHeight="1">
      <c r="E39" s="6"/>
      <c r="F39" s="6"/>
      <c r="G39" s="6"/>
      <c r="H39" s="6"/>
      <c r="I39" s="6"/>
    </row>
    <row r="40" spans="5:9" ht="12" customHeight="1">
      <c r="E40" s="6"/>
      <c r="F40" s="6"/>
      <c r="G40" s="6"/>
      <c r="H40" s="6"/>
      <c r="I40" s="6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I40"/>
  <sheetViews>
    <sheetView zoomScaleNormal="100" workbookViewId="0">
      <selection activeCell="F11" sqref="F11"/>
    </sheetView>
  </sheetViews>
  <sheetFormatPr defaultColWidth="9.140625" defaultRowHeight="12" customHeight="1"/>
  <cols>
    <col min="1" max="1" width="4.42578125" style="1" customWidth="1"/>
    <col min="2" max="2" width="16.7109375" style="1" customWidth="1"/>
    <col min="3" max="6" width="8.5703125" style="1" customWidth="1"/>
    <col min="7" max="7" width="2.7109375" style="1" customWidth="1"/>
    <col min="8" max="9" width="8.5703125" style="1" customWidth="1"/>
    <col min="10" max="10" width="6.42578125" style="1" customWidth="1"/>
    <col min="11" max="229" width="8.5703125" style="1" customWidth="1"/>
    <col min="230" max="16384" width="9.140625" style="1"/>
  </cols>
  <sheetData>
    <row r="6" spans="2:9" ht="12" customHeight="1">
      <c r="B6" s="9" t="s">
        <v>17</v>
      </c>
      <c r="C6" s="9"/>
      <c r="D6" s="9"/>
      <c r="E6" s="9">
        <v>2018</v>
      </c>
      <c r="F6" s="9"/>
      <c r="G6" s="9"/>
      <c r="H6" s="9">
        <v>2018</v>
      </c>
      <c r="I6" s="9"/>
    </row>
    <row r="7" spans="2:9" ht="12" customHeight="1">
      <c r="E7" s="6"/>
      <c r="F7" s="6"/>
      <c r="G7" s="6"/>
      <c r="H7" s="6"/>
      <c r="I7" s="6"/>
    </row>
    <row r="8" spans="2:9" ht="12" customHeight="1">
      <c r="E8" s="6"/>
      <c r="F8" s="6"/>
      <c r="G8" s="6"/>
      <c r="H8" s="6"/>
      <c r="I8" s="6"/>
    </row>
    <row r="9" spans="2:9" ht="12" customHeight="1">
      <c r="B9" s="1" t="s">
        <v>18</v>
      </c>
      <c r="E9" s="6">
        <v>166820.49</v>
      </c>
      <c r="F9" s="6"/>
      <c r="G9" s="6"/>
      <c r="H9" s="6">
        <f>145584.14+44864</f>
        <v>190448.14</v>
      </c>
      <c r="I9" s="6"/>
    </row>
    <row r="10" spans="2:9" ht="12" customHeight="1">
      <c r="B10" s="1" t="s">
        <v>19</v>
      </c>
      <c r="E10" s="6">
        <v>106.75</v>
      </c>
      <c r="F10" s="6"/>
      <c r="G10" s="6"/>
      <c r="H10" s="6">
        <v>1366.65</v>
      </c>
      <c r="I10" s="6"/>
    </row>
    <row r="11" spans="2:9" s="2" customFormat="1" ht="12" customHeight="1">
      <c r="B11" s="2" t="s">
        <v>20</v>
      </c>
      <c r="E11" s="15"/>
      <c r="F11" s="5">
        <f>SUM(E9:E10)</f>
        <v>166927.24</v>
      </c>
      <c r="G11" s="5"/>
      <c r="H11" s="15"/>
      <c r="I11" s="5">
        <f>SUM(H9:H10)</f>
        <v>191814.79</v>
      </c>
    </row>
    <row r="12" spans="2:9" ht="12" customHeight="1">
      <c r="E12" s="6"/>
      <c r="F12" s="6"/>
      <c r="G12" s="6"/>
      <c r="H12" s="6"/>
      <c r="I12" s="6"/>
    </row>
    <row r="13" spans="2:9" ht="12" customHeight="1">
      <c r="B13" s="1" t="s">
        <v>21</v>
      </c>
      <c r="E13" s="6"/>
      <c r="F13" s="6"/>
      <c r="G13" s="6"/>
      <c r="H13" s="6"/>
      <c r="I13" s="6"/>
    </row>
    <row r="14" spans="2:9" ht="12" customHeight="1">
      <c r="B14" s="1" t="s">
        <v>25</v>
      </c>
      <c r="E14" s="6">
        <f>-27921.32-2105.12</f>
        <v>-30026.44</v>
      </c>
      <c r="F14" s="6"/>
      <c r="G14" s="6"/>
      <c r="H14" s="6">
        <f>-38754.06-3608.58</f>
        <v>-42362.64</v>
      </c>
      <c r="I14" s="6"/>
    </row>
    <row r="15" spans="2:9" ht="12" customHeight="1">
      <c r="B15" s="1" t="s">
        <v>22</v>
      </c>
      <c r="E15" s="6">
        <v>-103668.46</v>
      </c>
      <c r="F15" s="6"/>
      <c r="G15" s="6"/>
      <c r="H15" s="6">
        <v>-130079.06</v>
      </c>
      <c r="I15" s="6"/>
    </row>
    <row r="16" spans="2:9" ht="12" customHeight="1">
      <c r="B16" s="1" t="s">
        <v>23</v>
      </c>
      <c r="E16" s="6">
        <v>-23775.79</v>
      </c>
      <c r="F16" s="6"/>
      <c r="G16" s="6"/>
      <c r="H16" s="6">
        <v>-21822.66</v>
      </c>
      <c r="I16" s="6"/>
    </row>
    <row r="17" spans="2:9" ht="12" customHeight="1">
      <c r="B17" s="1" t="s">
        <v>24</v>
      </c>
      <c r="E17" s="6">
        <f>-1403.21-4922.54-1313.3</f>
        <v>-7639.05</v>
      </c>
      <c r="F17" s="6"/>
      <c r="G17" s="6"/>
      <c r="H17" s="6">
        <f>-251.95-6390.57-3294.3</f>
        <v>-9936.82</v>
      </c>
      <c r="I17" s="6"/>
    </row>
    <row r="18" spans="2:9" s="2" customFormat="1" ht="12" customHeight="1">
      <c r="B18" s="2" t="s">
        <v>31</v>
      </c>
      <c r="E18" s="15"/>
      <c r="F18" s="5">
        <f>SUM(E13:E17)</f>
        <v>-165109.74</v>
      </c>
      <c r="G18" s="5"/>
      <c r="H18" s="15"/>
      <c r="I18" s="5">
        <f>SUM(H13:H17)</f>
        <v>-204201.18000000002</v>
      </c>
    </row>
    <row r="19" spans="2:9" ht="12" customHeight="1">
      <c r="E19" s="6"/>
      <c r="F19" s="6"/>
      <c r="G19" s="6"/>
      <c r="H19" s="6"/>
      <c r="I19" s="6"/>
    </row>
    <row r="20" spans="2:9" s="2" customFormat="1" ht="12" customHeight="1">
      <c r="B20" s="4" t="s">
        <v>26</v>
      </c>
      <c r="C20" s="4"/>
      <c r="D20" s="4"/>
      <c r="E20" s="8"/>
      <c r="F20" s="8">
        <f>F18+F11</f>
        <v>1817.5</v>
      </c>
      <c r="G20" s="8"/>
      <c r="H20" s="8"/>
      <c r="I20" s="8">
        <f>I18+I11</f>
        <v>-12386.390000000014</v>
      </c>
    </row>
    <row r="21" spans="2:9" ht="12" customHeight="1">
      <c r="E21" s="6"/>
      <c r="F21" s="6"/>
      <c r="G21" s="6"/>
      <c r="H21" s="6"/>
      <c r="I21" s="6"/>
    </row>
    <row r="22" spans="2:9" ht="12" customHeight="1">
      <c r="B22" s="1" t="s">
        <v>27</v>
      </c>
      <c r="E22" s="6"/>
      <c r="F22" s="6"/>
      <c r="G22" s="6"/>
      <c r="H22" s="6"/>
      <c r="I22" s="6"/>
    </row>
    <row r="23" spans="2:9" ht="12" customHeight="1">
      <c r="B23" s="1" t="s">
        <v>28</v>
      </c>
      <c r="E23" s="6"/>
      <c r="F23" s="6"/>
      <c r="G23" s="6"/>
      <c r="H23" s="6"/>
      <c r="I23" s="6"/>
    </row>
    <row r="24" spans="2:9" ht="12" customHeight="1">
      <c r="B24" s="1" t="s">
        <v>29</v>
      </c>
      <c r="E24" s="6">
        <v>0</v>
      </c>
      <c r="F24" s="6"/>
      <c r="G24" s="6"/>
      <c r="H24" s="6">
        <v>36.08</v>
      </c>
      <c r="I24" s="6"/>
    </row>
    <row r="25" spans="2:9" s="2" customFormat="1" ht="12" customHeight="1">
      <c r="B25" s="2" t="s">
        <v>30</v>
      </c>
      <c r="E25" s="15"/>
      <c r="F25" s="5">
        <f>SUM(E22:E24)</f>
        <v>0</v>
      </c>
      <c r="G25" s="5"/>
      <c r="H25" s="15"/>
      <c r="I25" s="5">
        <f>SUM(H22:H24)</f>
        <v>36.08</v>
      </c>
    </row>
    <row r="26" spans="2:9" ht="12" customHeight="1">
      <c r="E26" s="6"/>
      <c r="F26" s="6"/>
      <c r="G26" s="6"/>
      <c r="H26" s="6"/>
      <c r="I26" s="6"/>
    </row>
    <row r="27" spans="2:9" s="2" customFormat="1" ht="12" customHeight="1">
      <c r="B27" s="4" t="s">
        <v>32</v>
      </c>
      <c r="C27" s="4"/>
      <c r="D27" s="4"/>
      <c r="E27" s="8"/>
      <c r="F27" s="8">
        <f>F25+F20</f>
        <v>1817.5</v>
      </c>
      <c r="G27" s="8"/>
      <c r="H27" s="8"/>
      <c r="I27" s="8">
        <f>I25+I20</f>
        <v>-12350.310000000014</v>
      </c>
    </row>
    <row r="28" spans="2:9" ht="12" customHeight="1">
      <c r="E28" s="6"/>
      <c r="F28" s="6"/>
      <c r="G28" s="6"/>
      <c r="H28" s="6"/>
      <c r="I28" s="6"/>
    </row>
    <row r="29" spans="2:9" ht="12" customHeight="1">
      <c r="B29" s="1" t="s">
        <v>33</v>
      </c>
      <c r="E29" s="6"/>
      <c r="F29" s="6">
        <v>0</v>
      </c>
      <c r="G29" s="6"/>
      <c r="H29" s="6"/>
      <c r="I29" s="6">
        <v>0</v>
      </c>
    </row>
    <row r="30" spans="2:9" ht="12" customHeight="1">
      <c r="E30" s="6"/>
      <c r="F30" s="6"/>
      <c r="G30" s="6"/>
      <c r="H30" s="6"/>
      <c r="I30" s="6"/>
    </row>
    <row r="31" spans="2:9" s="2" customFormat="1" ht="12" customHeight="1">
      <c r="B31" s="4" t="s">
        <v>34</v>
      </c>
      <c r="C31" s="4"/>
      <c r="D31" s="4"/>
      <c r="E31" s="8"/>
      <c r="F31" s="8">
        <f>F29+F27</f>
        <v>1817.5</v>
      </c>
      <c r="G31" s="8"/>
      <c r="H31" s="8"/>
      <c r="I31" s="8">
        <f>I29+I27</f>
        <v>-12350.310000000014</v>
      </c>
    </row>
    <row r="32" spans="2:9" ht="12" customHeight="1">
      <c r="E32" s="6"/>
      <c r="F32" s="6"/>
      <c r="G32" s="6"/>
      <c r="H32" s="6"/>
      <c r="I32" s="6"/>
    </row>
    <row r="33" spans="5:9" ht="12" customHeight="1">
      <c r="E33" s="6"/>
      <c r="F33" s="6"/>
      <c r="G33" s="6"/>
      <c r="H33" s="6"/>
      <c r="I33" s="6"/>
    </row>
    <row r="34" spans="5:9" ht="12" customHeight="1">
      <c r="E34" s="6"/>
      <c r="F34" s="6"/>
      <c r="G34" s="6"/>
      <c r="H34" s="6"/>
      <c r="I34" s="6"/>
    </row>
    <row r="35" spans="5:9" ht="12" customHeight="1">
      <c r="E35" s="6"/>
      <c r="F35" s="6"/>
      <c r="G35" s="6"/>
      <c r="H35" s="6"/>
      <c r="I35" s="6"/>
    </row>
    <row r="36" spans="5:9" ht="12" customHeight="1">
      <c r="E36" s="6"/>
      <c r="F36" s="6"/>
      <c r="G36" s="6"/>
      <c r="H36" s="6"/>
      <c r="I36" s="6"/>
    </row>
    <row r="37" spans="5:9" ht="12" customHeight="1">
      <c r="E37" s="6"/>
      <c r="F37" s="6"/>
      <c r="G37" s="6"/>
      <c r="H37" s="6"/>
      <c r="I37" s="6"/>
    </row>
    <row r="38" spans="5:9" ht="12" customHeight="1">
      <c r="E38" s="6"/>
      <c r="F38" s="6"/>
      <c r="G38" s="6"/>
      <c r="H38" s="6"/>
      <c r="I38" s="6"/>
    </row>
    <row r="39" spans="5:9" ht="12" customHeight="1">
      <c r="E39" s="6"/>
      <c r="F39" s="6"/>
      <c r="G39" s="6"/>
      <c r="H39" s="6"/>
      <c r="I39" s="6"/>
    </row>
    <row r="40" spans="5:9" ht="12" customHeight="1">
      <c r="E40" s="6"/>
      <c r="F40" s="6"/>
      <c r="G40" s="6"/>
      <c r="H40" s="6"/>
      <c r="I40" s="6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I40"/>
  <sheetViews>
    <sheetView topLeftCell="A2" zoomScaleNormal="100" workbookViewId="0">
      <selection activeCell="L32" sqref="L32"/>
    </sheetView>
  </sheetViews>
  <sheetFormatPr defaultColWidth="9.140625" defaultRowHeight="12" customHeight="1"/>
  <cols>
    <col min="1" max="1" width="4.42578125" style="1" customWidth="1"/>
    <col min="2" max="2" width="16.7109375" style="1" customWidth="1"/>
    <col min="3" max="6" width="8.5703125" style="1" customWidth="1"/>
    <col min="7" max="7" width="2.7109375" style="1" customWidth="1"/>
    <col min="8" max="9" width="8.5703125" style="1" customWidth="1"/>
    <col min="10" max="10" width="6.42578125" style="1" customWidth="1"/>
    <col min="11" max="229" width="8.5703125" style="1" customWidth="1"/>
    <col min="230" max="16384" width="9.140625" style="1"/>
  </cols>
  <sheetData>
    <row r="6" spans="2:9" ht="12" customHeight="1">
      <c r="B6" s="9" t="s">
        <v>17</v>
      </c>
      <c r="C6" s="9"/>
      <c r="D6" s="9"/>
      <c r="E6" s="9">
        <v>2019</v>
      </c>
      <c r="F6" s="9"/>
      <c r="G6" s="9"/>
      <c r="H6" s="9">
        <v>2018</v>
      </c>
      <c r="I6" s="9"/>
    </row>
    <row r="7" spans="2:9" ht="12" customHeight="1">
      <c r="E7" s="6"/>
      <c r="F7" s="6"/>
      <c r="G7" s="6"/>
      <c r="H7" s="6"/>
      <c r="I7" s="6"/>
    </row>
    <row r="8" spans="2:9" ht="12" customHeight="1">
      <c r="E8" s="6"/>
      <c r="F8" s="6"/>
      <c r="G8" s="6"/>
      <c r="H8" s="6"/>
      <c r="I8" s="6"/>
    </row>
    <row r="9" spans="2:9" ht="12" customHeight="1">
      <c r="B9" s="1" t="s">
        <v>18</v>
      </c>
      <c r="E9" s="6">
        <v>0</v>
      </c>
      <c r="F9" s="6"/>
      <c r="G9" s="6"/>
      <c r="H9" s="6">
        <v>0</v>
      </c>
      <c r="I9" s="6"/>
    </row>
    <row r="10" spans="2:9" ht="12" customHeight="1">
      <c r="B10" s="1" t="s">
        <v>19</v>
      </c>
      <c r="E10" s="6">
        <v>5500</v>
      </c>
      <c r="F10" s="6"/>
      <c r="G10" s="6"/>
      <c r="H10" s="6">
        <v>0</v>
      </c>
      <c r="I10" s="6"/>
    </row>
    <row r="11" spans="2:9" s="2" customFormat="1" ht="12" customHeight="1">
      <c r="B11" s="2" t="s">
        <v>20</v>
      </c>
      <c r="E11" s="15"/>
      <c r="F11" s="5">
        <f>SUM(E9:E10)</f>
        <v>5500</v>
      </c>
      <c r="G11" s="5"/>
      <c r="H11" s="15"/>
      <c r="I11" s="5">
        <f>SUM(H9:H10)</f>
        <v>0</v>
      </c>
    </row>
    <row r="12" spans="2:9" ht="12" customHeight="1">
      <c r="E12" s="6"/>
      <c r="F12" s="6"/>
      <c r="G12" s="6"/>
      <c r="H12" s="6"/>
      <c r="I12" s="6"/>
    </row>
    <row r="13" spans="2:9" ht="12" customHeight="1">
      <c r="B13" s="1" t="s">
        <v>21</v>
      </c>
      <c r="E13" s="6">
        <v>0</v>
      </c>
      <c r="F13" s="6"/>
      <c r="G13" s="6"/>
      <c r="H13" s="6">
        <v>0</v>
      </c>
      <c r="I13" s="6"/>
    </row>
    <row r="14" spans="2:9" ht="12" customHeight="1">
      <c r="B14" s="1" t="s">
        <v>25</v>
      </c>
      <c r="E14" s="6">
        <v>0</v>
      </c>
      <c r="F14" s="6"/>
      <c r="G14" s="6"/>
      <c r="H14" s="6">
        <v>0</v>
      </c>
      <c r="I14" s="6"/>
    </row>
    <row r="15" spans="2:9" ht="12" customHeight="1">
      <c r="B15" s="1" t="s">
        <v>22</v>
      </c>
      <c r="E15" s="6">
        <v>13.49</v>
      </c>
      <c r="F15" s="6"/>
      <c r="G15" s="6"/>
      <c r="H15" s="6">
        <v>-13.71</v>
      </c>
      <c r="I15" s="6"/>
    </row>
    <row r="16" spans="2:9" ht="12" customHeight="1">
      <c r="B16" s="1" t="s">
        <v>23</v>
      </c>
      <c r="E16" s="6">
        <v>0</v>
      </c>
      <c r="F16" s="6"/>
      <c r="G16" s="6"/>
      <c r="H16" s="6">
        <v>-107.69</v>
      </c>
      <c r="I16" s="6"/>
    </row>
    <row r="17" spans="2:9" ht="12" customHeight="1">
      <c r="B17" s="1" t="s">
        <v>24</v>
      </c>
      <c r="E17" s="6">
        <v>-157.69999999999999</v>
      </c>
      <c r="F17" s="6"/>
      <c r="G17" s="6"/>
      <c r="H17" s="6">
        <v>-812.99</v>
      </c>
      <c r="I17" s="6"/>
    </row>
    <row r="18" spans="2:9" s="2" customFormat="1" ht="12" customHeight="1">
      <c r="B18" s="2" t="s">
        <v>31</v>
      </c>
      <c r="E18" s="15"/>
      <c r="F18" s="5">
        <f>SUM(E13:E17)</f>
        <v>-144.20999999999998</v>
      </c>
      <c r="G18" s="5"/>
      <c r="H18" s="15"/>
      <c r="I18" s="5">
        <f>SUM(H13:H17)</f>
        <v>-934.39</v>
      </c>
    </row>
    <row r="19" spans="2:9" ht="12" customHeight="1">
      <c r="E19" s="6"/>
      <c r="F19" s="6"/>
      <c r="G19" s="6"/>
      <c r="H19" s="6"/>
      <c r="I19" s="6"/>
    </row>
    <row r="20" spans="2:9" s="2" customFormat="1" ht="12" customHeight="1">
      <c r="B20" s="4" t="s">
        <v>26</v>
      </c>
      <c r="C20" s="4"/>
      <c r="D20" s="4"/>
      <c r="E20" s="8"/>
      <c r="F20" s="8">
        <f>F18+F11</f>
        <v>5355.79</v>
      </c>
      <c r="G20" s="8"/>
      <c r="H20" s="8"/>
      <c r="I20" s="8">
        <f>I18+I11</f>
        <v>-934.39</v>
      </c>
    </row>
    <row r="21" spans="2:9" ht="12" customHeight="1">
      <c r="E21" s="6"/>
      <c r="F21" s="6"/>
      <c r="G21" s="6"/>
      <c r="H21" s="6"/>
      <c r="I21" s="6"/>
    </row>
    <row r="22" spans="2:9" ht="12" customHeight="1">
      <c r="B22" s="1" t="s">
        <v>27</v>
      </c>
      <c r="E22" s="6">
        <v>0</v>
      </c>
      <c r="F22" s="6"/>
      <c r="G22" s="6"/>
      <c r="H22" s="6">
        <v>0</v>
      </c>
      <c r="I22" s="6"/>
    </row>
    <row r="23" spans="2:9" ht="12" customHeight="1">
      <c r="B23" s="1" t="s">
        <v>28</v>
      </c>
      <c r="E23" s="6">
        <v>0</v>
      </c>
      <c r="F23" s="6"/>
      <c r="G23" s="6"/>
      <c r="H23" s="6">
        <v>0</v>
      </c>
      <c r="I23" s="6"/>
    </row>
    <row r="24" spans="2:9" ht="12" customHeight="1">
      <c r="B24" s="1" t="s">
        <v>29</v>
      </c>
      <c r="E24" s="6">
        <v>0</v>
      </c>
      <c r="F24" s="6"/>
      <c r="G24" s="6"/>
      <c r="H24" s="6">
        <v>0</v>
      </c>
      <c r="I24" s="6"/>
    </row>
    <row r="25" spans="2:9" s="2" customFormat="1" ht="12" customHeight="1">
      <c r="B25" s="2" t="s">
        <v>30</v>
      </c>
      <c r="E25" s="15"/>
      <c r="F25" s="5">
        <f>SUM(E22:E24)</f>
        <v>0</v>
      </c>
      <c r="G25" s="5"/>
      <c r="H25" s="15"/>
      <c r="I25" s="5">
        <f>SUM(H22:H24)</f>
        <v>0</v>
      </c>
    </row>
    <row r="26" spans="2:9" ht="12" customHeight="1">
      <c r="E26" s="6"/>
      <c r="F26" s="6"/>
      <c r="G26" s="6"/>
      <c r="H26" s="6"/>
      <c r="I26" s="6"/>
    </row>
    <row r="27" spans="2:9" s="2" customFormat="1" ht="12" customHeight="1">
      <c r="B27" s="4" t="s">
        <v>32</v>
      </c>
      <c r="C27" s="4"/>
      <c r="D27" s="4"/>
      <c r="E27" s="8"/>
      <c r="F27" s="8">
        <f>F25+F20</f>
        <v>5355.79</v>
      </c>
      <c r="G27" s="8"/>
      <c r="H27" s="8"/>
      <c r="I27" s="8">
        <f>I25+I20</f>
        <v>-934.39</v>
      </c>
    </row>
    <row r="28" spans="2:9" ht="12" customHeight="1">
      <c r="E28" s="6"/>
      <c r="F28" s="6"/>
      <c r="G28" s="6"/>
      <c r="H28" s="6"/>
      <c r="I28" s="6"/>
    </row>
    <row r="29" spans="2:9" ht="12" customHeight="1">
      <c r="B29" s="1" t="s">
        <v>33</v>
      </c>
      <c r="E29" s="6"/>
      <c r="F29" s="6">
        <v>0</v>
      </c>
      <c r="G29" s="6"/>
      <c r="H29" s="6"/>
      <c r="I29" s="6">
        <v>0</v>
      </c>
    </row>
    <row r="30" spans="2:9" ht="12" customHeight="1">
      <c r="E30" s="6"/>
      <c r="F30" s="6"/>
      <c r="G30" s="6"/>
      <c r="H30" s="6"/>
      <c r="I30" s="6"/>
    </row>
    <row r="31" spans="2:9" s="2" customFormat="1" ht="12" customHeight="1">
      <c r="B31" s="4" t="s">
        <v>34</v>
      </c>
      <c r="C31" s="4"/>
      <c r="D31" s="4"/>
      <c r="E31" s="8"/>
      <c r="F31" s="8">
        <f>F29+F27</f>
        <v>5355.79</v>
      </c>
      <c r="G31" s="8"/>
      <c r="H31" s="8"/>
      <c r="I31" s="8">
        <f>I29+I27</f>
        <v>-934.39</v>
      </c>
    </row>
    <row r="32" spans="2:9" ht="12" customHeight="1">
      <c r="E32" s="6"/>
      <c r="F32" s="6"/>
      <c r="G32" s="6"/>
      <c r="H32" s="6"/>
      <c r="I32" s="6"/>
    </row>
    <row r="33" spans="5:9" ht="12" customHeight="1">
      <c r="E33" s="6"/>
      <c r="F33" s="6"/>
      <c r="G33" s="6"/>
      <c r="H33" s="6"/>
      <c r="I33" s="6"/>
    </row>
    <row r="34" spans="5:9" ht="12" customHeight="1">
      <c r="E34" s="6"/>
      <c r="F34" s="6"/>
      <c r="G34" s="6"/>
      <c r="H34" s="6"/>
      <c r="I34" s="6"/>
    </row>
    <row r="35" spans="5:9" ht="12" customHeight="1">
      <c r="E35" s="6"/>
      <c r="F35" s="6"/>
      <c r="G35" s="6"/>
      <c r="H35" s="6"/>
      <c r="I35" s="6"/>
    </row>
    <row r="36" spans="5:9" ht="12" customHeight="1">
      <c r="E36" s="6"/>
      <c r="F36" s="6"/>
      <c r="G36" s="6"/>
      <c r="H36" s="6"/>
      <c r="I36" s="6"/>
    </row>
    <row r="37" spans="5:9" ht="12" customHeight="1">
      <c r="E37" s="6"/>
      <c r="F37" s="6"/>
      <c r="G37" s="6"/>
      <c r="H37" s="6"/>
      <c r="I37" s="6"/>
    </row>
    <row r="38" spans="5:9" ht="12" customHeight="1">
      <c r="E38" s="6"/>
      <c r="F38" s="6"/>
      <c r="G38" s="6"/>
      <c r="H38" s="6"/>
      <c r="I38" s="6"/>
    </row>
    <row r="39" spans="5:9" ht="12" customHeight="1">
      <c r="E39" s="6"/>
      <c r="F39" s="6"/>
      <c r="G39" s="6"/>
      <c r="H39" s="6"/>
      <c r="I39" s="6"/>
    </row>
    <row r="40" spans="5:9" ht="12" customHeight="1">
      <c r="E40" s="6"/>
      <c r="F40" s="6"/>
      <c r="G40" s="6"/>
      <c r="H40" s="6"/>
      <c r="I40" s="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totaal balans</vt:lpstr>
      <vt:lpstr>totaal W&amp;V</vt:lpstr>
      <vt:lpstr>SAMENbalans</vt:lpstr>
      <vt:lpstr>Straatvisbalans</vt:lpstr>
      <vt:lpstr>DBAbalans</vt:lpstr>
      <vt:lpstr>samenWV</vt:lpstr>
      <vt:lpstr>StraatvisWV</vt:lpstr>
      <vt:lpstr>dbaWV</vt:lpstr>
    </vt:vector>
  </TitlesOfParts>
  <Company>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Kleijne, C. (Chris)</dc:creator>
  <cp:lastModifiedBy>Masha Galperina</cp:lastModifiedBy>
  <dcterms:created xsi:type="dcterms:W3CDTF">2018-11-01T18:24:37Z</dcterms:created>
  <dcterms:modified xsi:type="dcterms:W3CDTF">2020-11-30T11:43:11Z</dcterms:modified>
</cp:coreProperties>
</file>